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7135\Pediatric Support Dropbox\Paul Vanchiere\DB_Cabinet\PMI\HubSpot\SampleSpreadsheets\"/>
    </mc:Choice>
  </mc:AlternateContent>
  <xr:revisionPtr revIDLastSave="0" documentId="13_ncr:1_{655B755B-FD97-4E3A-9AAC-5B3D5EABF508}" xr6:coauthVersionLast="47" xr6:coauthVersionMax="47" xr10:uidLastSave="{00000000-0000-0000-0000-000000000000}"/>
  <bookViews>
    <workbookView xWindow="-110" yWindow="-110" windowWidth="25820" windowHeight="15500" xr2:uid="{76F29D81-C966-4768-B54A-0BD74971CB53}"/>
  </bookViews>
  <sheets>
    <sheet name="Simple Split" sheetId="1" r:id="rId1"/>
    <sheet name="Expanded" sheetId="2" r:id="rId2"/>
    <sheet name="Allocated" sheetId="4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L200" i="4"/>
  <c r="K200" i="4"/>
  <c r="J200" i="4"/>
  <c r="I200" i="4"/>
  <c r="H200" i="4"/>
  <c r="G200" i="4"/>
  <c r="F200" i="4"/>
  <c r="D200" i="4"/>
  <c r="L194" i="4"/>
  <c r="K194" i="4"/>
  <c r="J194" i="4"/>
  <c r="I194" i="4"/>
  <c r="H194" i="4"/>
  <c r="G194" i="4"/>
  <c r="F194" i="4"/>
  <c r="L193" i="4"/>
  <c r="K193" i="4"/>
  <c r="J193" i="4"/>
  <c r="I193" i="4"/>
  <c r="H193" i="4"/>
  <c r="G193" i="4"/>
  <c r="F193" i="4"/>
  <c r="F191" i="4"/>
  <c r="G191" i="4" s="1"/>
  <c r="H191" i="4" s="1"/>
  <c r="I191" i="4" s="1"/>
  <c r="J191" i="4" s="1"/>
  <c r="K191" i="4" s="1"/>
  <c r="L191" i="4" s="1"/>
  <c r="L190" i="4"/>
  <c r="K190" i="4"/>
  <c r="J190" i="4"/>
  <c r="I190" i="4"/>
  <c r="H190" i="4"/>
  <c r="G190" i="4"/>
  <c r="F190" i="4"/>
  <c r="D189" i="4"/>
  <c r="F189" i="4" s="1"/>
  <c r="G189" i="4" s="1"/>
  <c r="H189" i="4" s="1"/>
  <c r="I189" i="4" s="1"/>
  <c r="J189" i="4" s="1"/>
  <c r="K189" i="4" s="1"/>
  <c r="L189" i="4" s="1"/>
  <c r="D188" i="4"/>
  <c r="D187" i="4"/>
  <c r="D186" i="4"/>
  <c r="D192" i="4" s="1"/>
  <c r="D184" i="4"/>
  <c r="D183" i="4"/>
  <c r="D182" i="4"/>
  <c r="F182" i="4" s="1"/>
  <c r="G182" i="4" s="1"/>
  <c r="H182" i="4" s="1"/>
  <c r="I182" i="4" s="1"/>
  <c r="J182" i="4" s="1"/>
  <c r="K182" i="4" s="1"/>
  <c r="L182" i="4" s="1"/>
  <c r="D181" i="4"/>
  <c r="D180" i="4"/>
  <c r="D179" i="4"/>
  <c r="D178" i="4"/>
  <c r="D177" i="4"/>
  <c r="F173" i="4"/>
  <c r="G173" i="4" s="1"/>
  <c r="H173" i="4" s="1"/>
  <c r="I173" i="4" s="1"/>
  <c r="J173" i="4" s="1"/>
  <c r="K173" i="4" s="1"/>
  <c r="L173" i="4" s="1"/>
  <c r="L169" i="4"/>
  <c r="K169" i="4"/>
  <c r="J169" i="4"/>
  <c r="I169" i="4"/>
  <c r="H169" i="4"/>
  <c r="G169" i="4"/>
  <c r="F169" i="4"/>
  <c r="L168" i="4"/>
  <c r="K168" i="4"/>
  <c r="J168" i="4"/>
  <c r="I168" i="4"/>
  <c r="H168" i="4"/>
  <c r="G168" i="4"/>
  <c r="F168" i="4"/>
  <c r="L167" i="4"/>
  <c r="K167" i="4"/>
  <c r="J167" i="4"/>
  <c r="I167" i="4"/>
  <c r="H167" i="4"/>
  <c r="G167" i="4"/>
  <c r="F167" i="4"/>
  <c r="L166" i="4"/>
  <c r="K166" i="4"/>
  <c r="J166" i="4"/>
  <c r="I166" i="4"/>
  <c r="H166" i="4"/>
  <c r="G166" i="4"/>
  <c r="F166" i="4"/>
  <c r="L165" i="4"/>
  <c r="K165" i="4"/>
  <c r="J165" i="4"/>
  <c r="I165" i="4"/>
  <c r="H165" i="4"/>
  <c r="G165" i="4"/>
  <c r="F165" i="4"/>
  <c r="L164" i="4"/>
  <c r="K164" i="4"/>
  <c r="J164" i="4"/>
  <c r="I164" i="4"/>
  <c r="H164" i="4"/>
  <c r="G164" i="4"/>
  <c r="F164" i="4"/>
  <c r="L163" i="4"/>
  <c r="K163" i="4"/>
  <c r="J163" i="4"/>
  <c r="I163" i="4"/>
  <c r="H163" i="4"/>
  <c r="G163" i="4"/>
  <c r="F163" i="4"/>
  <c r="L162" i="4"/>
  <c r="K162" i="4"/>
  <c r="J162" i="4"/>
  <c r="I162" i="4"/>
  <c r="H162" i="4"/>
  <c r="G162" i="4"/>
  <c r="F162" i="4"/>
  <c r="L161" i="4"/>
  <c r="K161" i="4"/>
  <c r="J161" i="4"/>
  <c r="I161" i="4"/>
  <c r="H161" i="4"/>
  <c r="G161" i="4"/>
  <c r="F161" i="4"/>
  <c r="L160" i="4"/>
  <c r="K160" i="4"/>
  <c r="J160" i="4"/>
  <c r="I160" i="4"/>
  <c r="H160" i="4"/>
  <c r="G160" i="4"/>
  <c r="F160" i="4"/>
  <c r="L159" i="4"/>
  <c r="K159" i="4"/>
  <c r="J159" i="4"/>
  <c r="I159" i="4"/>
  <c r="H159" i="4"/>
  <c r="G159" i="4"/>
  <c r="F159" i="4"/>
  <c r="L158" i="4"/>
  <c r="K158" i="4"/>
  <c r="J158" i="4"/>
  <c r="I158" i="4"/>
  <c r="H158" i="4"/>
  <c r="G158" i="4"/>
  <c r="F158" i="4"/>
  <c r="L157" i="4"/>
  <c r="K157" i="4"/>
  <c r="J157" i="4"/>
  <c r="I157" i="4"/>
  <c r="H157" i="4"/>
  <c r="G157" i="4"/>
  <c r="F157" i="4"/>
  <c r="L156" i="4"/>
  <c r="K156" i="4"/>
  <c r="J156" i="4"/>
  <c r="I156" i="4"/>
  <c r="H156" i="4"/>
  <c r="G156" i="4"/>
  <c r="F156" i="4"/>
  <c r="G155" i="4"/>
  <c r="H155" i="4" s="1"/>
  <c r="I155" i="4" s="1"/>
  <c r="J155" i="4" s="1"/>
  <c r="K155" i="4" s="1"/>
  <c r="L155" i="4" s="1"/>
  <c r="F155" i="4"/>
  <c r="F154" i="4"/>
  <c r="G154" i="4" s="1"/>
  <c r="H154" i="4" s="1"/>
  <c r="I154" i="4" s="1"/>
  <c r="J154" i="4" s="1"/>
  <c r="K154" i="4" s="1"/>
  <c r="L154" i="4" s="1"/>
  <c r="F153" i="4"/>
  <c r="G153" i="4" s="1"/>
  <c r="H153" i="4" s="1"/>
  <c r="I153" i="4" s="1"/>
  <c r="J153" i="4" s="1"/>
  <c r="K153" i="4" s="1"/>
  <c r="L153" i="4" s="1"/>
  <c r="F152" i="4"/>
  <c r="G152" i="4" s="1"/>
  <c r="H152" i="4" s="1"/>
  <c r="I152" i="4" s="1"/>
  <c r="J152" i="4" s="1"/>
  <c r="K152" i="4" s="1"/>
  <c r="L152" i="4" s="1"/>
  <c r="F151" i="4"/>
  <c r="G151" i="4" s="1"/>
  <c r="H151" i="4" s="1"/>
  <c r="I151" i="4" s="1"/>
  <c r="J151" i="4" s="1"/>
  <c r="K151" i="4" s="1"/>
  <c r="L151" i="4" s="1"/>
  <c r="F150" i="4"/>
  <c r="G150" i="4" s="1"/>
  <c r="H150" i="4" s="1"/>
  <c r="I150" i="4" s="1"/>
  <c r="J150" i="4" s="1"/>
  <c r="K150" i="4" s="1"/>
  <c r="L150" i="4" s="1"/>
  <c r="H149" i="4"/>
  <c r="I149" i="4" s="1"/>
  <c r="J149" i="4" s="1"/>
  <c r="K149" i="4" s="1"/>
  <c r="L149" i="4" s="1"/>
  <c r="G149" i="4"/>
  <c r="F149" i="4"/>
  <c r="F148" i="4"/>
  <c r="G148" i="4" s="1"/>
  <c r="H148" i="4" s="1"/>
  <c r="I148" i="4" s="1"/>
  <c r="J148" i="4" s="1"/>
  <c r="K148" i="4" s="1"/>
  <c r="L148" i="4" s="1"/>
  <c r="F147" i="4"/>
  <c r="G147" i="4" s="1"/>
  <c r="H147" i="4" s="1"/>
  <c r="I147" i="4" s="1"/>
  <c r="J147" i="4" s="1"/>
  <c r="K147" i="4" s="1"/>
  <c r="L147" i="4" s="1"/>
  <c r="F146" i="4"/>
  <c r="G146" i="4" s="1"/>
  <c r="H146" i="4" s="1"/>
  <c r="I146" i="4" s="1"/>
  <c r="J146" i="4" s="1"/>
  <c r="K146" i="4" s="1"/>
  <c r="L146" i="4" s="1"/>
  <c r="F145" i="4"/>
  <c r="G145" i="4" s="1"/>
  <c r="H145" i="4" s="1"/>
  <c r="I145" i="4" s="1"/>
  <c r="J145" i="4" s="1"/>
  <c r="K145" i="4" s="1"/>
  <c r="L145" i="4" s="1"/>
  <c r="L142" i="4"/>
  <c r="K142" i="4"/>
  <c r="J142" i="4"/>
  <c r="I142" i="4"/>
  <c r="H142" i="4"/>
  <c r="G142" i="4"/>
  <c r="F142" i="4"/>
  <c r="L141" i="4"/>
  <c r="K141" i="4"/>
  <c r="J141" i="4"/>
  <c r="I141" i="4"/>
  <c r="H141" i="4"/>
  <c r="G141" i="4"/>
  <c r="F141" i="4"/>
  <c r="L140" i="4"/>
  <c r="K140" i="4"/>
  <c r="J140" i="4"/>
  <c r="I140" i="4"/>
  <c r="H140" i="4"/>
  <c r="G140" i="4"/>
  <c r="F140" i="4"/>
  <c r="L139" i="4"/>
  <c r="K139" i="4"/>
  <c r="J139" i="4"/>
  <c r="I139" i="4"/>
  <c r="H139" i="4"/>
  <c r="G139" i="4"/>
  <c r="F139" i="4"/>
  <c r="L138" i="4"/>
  <c r="K138" i="4"/>
  <c r="J138" i="4"/>
  <c r="I138" i="4"/>
  <c r="H138" i="4"/>
  <c r="G138" i="4"/>
  <c r="F138" i="4"/>
  <c r="L137" i="4"/>
  <c r="K137" i="4"/>
  <c r="J137" i="4"/>
  <c r="I137" i="4"/>
  <c r="H137" i="4"/>
  <c r="G137" i="4"/>
  <c r="F137" i="4"/>
  <c r="L136" i="4"/>
  <c r="K136" i="4"/>
  <c r="J136" i="4"/>
  <c r="I136" i="4"/>
  <c r="H136" i="4"/>
  <c r="G136" i="4"/>
  <c r="F136" i="4"/>
  <c r="L135" i="4"/>
  <c r="K135" i="4"/>
  <c r="J135" i="4"/>
  <c r="I135" i="4"/>
  <c r="H135" i="4"/>
  <c r="G135" i="4"/>
  <c r="F135" i="4"/>
  <c r="L134" i="4"/>
  <c r="K134" i="4"/>
  <c r="J134" i="4"/>
  <c r="I134" i="4"/>
  <c r="H134" i="4"/>
  <c r="G134" i="4"/>
  <c r="F134" i="4"/>
  <c r="L133" i="4"/>
  <c r="K133" i="4"/>
  <c r="J133" i="4"/>
  <c r="I133" i="4"/>
  <c r="H133" i="4"/>
  <c r="G133" i="4"/>
  <c r="F133" i="4"/>
  <c r="L132" i="4"/>
  <c r="K132" i="4"/>
  <c r="J132" i="4"/>
  <c r="I132" i="4"/>
  <c r="H132" i="4"/>
  <c r="G132" i="4"/>
  <c r="F132" i="4"/>
  <c r="L131" i="4"/>
  <c r="K131" i="4"/>
  <c r="J131" i="4"/>
  <c r="I131" i="4"/>
  <c r="H131" i="4"/>
  <c r="G131" i="4"/>
  <c r="F131" i="4"/>
  <c r="F129" i="4"/>
  <c r="G129" i="4" s="1"/>
  <c r="H129" i="4" s="1"/>
  <c r="I129" i="4" s="1"/>
  <c r="J129" i="4" s="1"/>
  <c r="K129" i="4" s="1"/>
  <c r="L129" i="4" s="1"/>
  <c r="F128" i="4"/>
  <c r="G128" i="4" s="1"/>
  <c r="H128" i="4" s="1"/>
  <c r="I128" i="4" s="1"/>
  <c r="J128" i="4" s="1"/>
  <c r="K128" i="4" s="1"/>
  <c r="L128" i="4" s="1"/>
  <c r="F127" i="4"/>
  <c r="G127" i="4" s="1"/>
  <c r="H127" i="4" s="1"/>
  <c r="I127" i="4" s="1"/>
  <c r="J127" i="4" s="1"/>
  <c r="K127" i="4" s="1"/>
  <c r="L127" i="4" s="1"/>
  <c r="F126" i="4"/>
  <c r="G126" i="4" s="1"/>
  <c r="H126" i="4" s="1"/>
  <c r="I126" i="4" s="1"/>
  <c r="J126" i="4" s="1"/>
  <c r="K126" i="4" s="1"/>
  <c r="L126" i="4" s="1"/>
  <c r="F125" i="4"/>
  <c r="G125" i="4" s="1"/>
  <c r="H125" i="4" s="1"/>
  <c r="I125" i="4" s="1"/>
  <c r="J125" i="4" s="1"/>
  <c r="K125" i="4" s="1"/>
  <c r="L125" i="4" s="1"/>
  <c r="L124" i="4"/>
  <c r="K124" i="4"/>
  <c r="J124" i="4"/>
  <c r="I124" i="4"/>
  <c r="H124" i="4"/>
  <c r="G124" i="4"/>
  <c r="F124" i="4"/>
  <c r="L123" i="4"/>
  <c r="K123" i="4"/>
  <c r="J123" i="4"/>
  <c r="I123" i="4"/>
  <c r="H123" i="4"/>
  <c r="G123" i="4"/>
  <c r="F123" i="4"/>
  <c r="L122" i="4"/>
  <c r="K122" i="4"/>
  <c r="J122" i="4"/>
  <c r="I122" i="4"/>
  <c r="H122" i="4"/>
  <c r="G122" i="4"/>
  <c r="F122" i="4"/>
  <c r="L121" i="4"/>
  <c r="K121" i="4"/>
  <c r="J121" i="4"/>
  <c r="I121" i="4"/>
  <c r="H121" i="4"/>
  <c r="G121" i="4"/>
  <c r="F121" i="4"/>
  <c r="F120" i="4"/>
  <c r="G120" i="4" s="1"/>
  <c r="H120" i="4" s="1"/>
  <c r="I120" i="4" s="1"/>
  <c r="J120" i="4" s="1"/>
  <c r="K120" i="4" s="1"/>
  <c r="L120" i="4" s="1"/>
  <c r="L119" i="4"/>
  <c r="K119" i="4"/>
  <c r="J119" i="4"/>
  <c r="I119" i="4"/>
  <c r="H119" i="4"/>
  <c r="G119" i="4"/>
  <c r="F119" i="4"/>
  <c r="L118" i="4"/>
  <c r="K118" i="4"/>
  <c r="J118" i="4"/>
  <c r="I118" i="4"/>
  <c r="H118" i="4"/>
  <c r="G118" i="4"/>
  <c r="F118" i="4"/>
  <c r="L117" i="4"/>
  <c r="K117" i="4"/>
  <c r="J117" i="4"/>
  <c r="I117" i="4"/>
  <c r="H117" i="4"/>
  <c r="G117" i="4"/>
  <c r="F117" i="4"/>
  <c r="L116" i="4"/>
  <c r="K116" i="4"/>
  <c r="J116" i="4"/>
  <c r="I116" i="4"/>
  <c r="H116" i="4"/>
  <c r="G116" i="4"/>
  <c r="F116" i="4"/>
  <c r="L115" i="4"/>
  <c r="K115" i="4"/>
  <c r="J115" i="4"/>
  <c r="I115" i="4"/>
  <c r="H115" i="4"/>
  <c r="G115" i="4"/>
  <c r="F115" i="4"/>
  <c r="L114" i="4"/>
  <c r="K114" i="4"/>
  <c r="J114" i="4"/>
  <c r="I114" i="4"/>
  <c r="H114" i="4"/>
  <c r="G114" i="4"/>
  <c r="F114" i="4"/>
  <c r="L113" i="4"/>
  <c r="K113" i="4"/>
  <c r="J113" i="4"/>
  <c r="I113" i="4"/>
  <c r="H113" i="4"/>
  <c r="G113" i="4"/>
  <c r="F113" i="4"/>
  <c r="L112" i="4"/>
  <c r="K112" i="4"/>
  <c r="J112" i="4"/>
  <c r="I112" i="4"/>
  <c r="H112" i="4"/>
  <c r="G112" i="4"/>
  <c r="F112" i="4"/>
  <c r="L111" i="4"/>
  <c r="K111" i="4"/>
  <c r="J111" i="4"/>
  <c r="I111" i="4"/>
  <c r="H111" i="4"/>
  <c r="G111" i="4"/>
  <c r="F111" i="4"/>
  <c r="F110" i="4"/>
  <c r="G110" i="4" s="1"/>
  <c r="H110" i="4" s="1"/>
  <c r="I110" i="4" s="1"/>
  <c r="J110" i="4" s="1"/>
  <c r="K110" i="4" s="1"/>
  <c r="L110" i="4" s="1"/>
  <c r="L109" i="4"/>
  <c r="K109" i="4"/>
  <c r="J109" i="4"/>
  <c r="I109" i="4"/>
  <c r="H109" i="4"/>
  <c r="G109" i="4"/>
  <c r="F109" i="4"/>
  <c r="F108" i="4"/>
  <c r="G108" i="4" s="1"/>
  <c r="H108" i="4" s="1"/>
  <c r="I108" i="4" s="1"/>
  <c r="J108" i="4" s="1"/>
  <c r="K108" i="4" s="1"/>
  <c r="L108" i="4" s="1"/>
  <c r="F107" i="4"/>
  <c r="G107" i="4" s="1"/>
  <c r="H107" i="4" s="1"/>
  <c r="I107" i="4" s="1"/>
  <c r="J107" i="4" s="1"/>
  <c r="K107" i="4" s="1"/>
  <c r="L107" i="4" s="1"/>
  <c r="G106" i="4"/>
  <c r="H106" i="4" s="1"/>
  <c r="I106" i="4" s="1"/>
  <c r="J106" i="4" s="1"/>
  <c r="K106" i="4" s="1"/>
  <c r="L106" i="4" s="1"/>
  <c r="F106" i="4"/>
  <c r="G105" i="4"/>
  <c r="H105" i="4" s="1"/>
  <c r="I105" i="4" s="1"/>
  <c r="J105" i="4" s="1"/>
  <c r="K105" i="4" s="1"/>
  <c r="L105" i="4" s="1"/>
  <c r="F105" i="4"/>
  <c r="F104" i="4"/>
  <c r="G104" i="4" s="1"/>
  <c r="H104" i="4" s="1"/>
  <c r="I104" i="4" s="1"/>
  <c r="J104" i="4" s="1"/>
  <c r="K104" i="4" s="1"/>
  <c r="L104" i="4" s="1"/>
  <c r="F103" i="4"/>
  <c r="G103" i="4" s="1"/>
  <c r="H103" i="4" s="1"/>
  <c r="I103" i="4" s="1"/>
  <c r="J103" i="4" s="1"/>
  <c r="K103" i="4" s="1"/>
  <c r="L103" i="4" s="1"/>
  <c r="F102" i="4"/>
  <c r="G102" i="4" s="1"/>
  <c r="H102" i="4" s="1"/>
  <c r="I102" i="4" s="1"/>
  <c r="J102" i="4" s="1"/>
  <c r="K102" i="4" s="1"/>
  <c r="L102" i="4" s="1"/>
  <c r="L101" i="4"/>
  <c r="K101" i="4"/>
  <c r="J101" i="4"/>
  <c r="I101" i="4"/>
  <c r="H101" i="4"/>
  <c r="G101" i="4"/>
  <c r="F101" i="4"/>
  <c r="L100" i="4"/>
  <c r="K100" i="4"/>
  <c r="J100" i="4"/>
  <c r="I100" i="4"/>
  <c r="H100" i="4"/>
  <c r="G100" i="4"/>
  <c r="F100" i="4"/>
  <c r="L99" i="4"/>
  <c r="K99" i="4"/>
  <c r="J99" i="4"/>
  <c r="I99" i="4"/>
  <c r="H99" i="4"/>
  <c r="G99" i="4"/>
  <c r="F99" i="4"/>
  <c r="F97" i="4"/>
  <c r="G97" i="4" s="1"/>
  <c r="H97" i="4" s="1"/>
  <c r="I97" i="4" s="1"/>
  <c r="J97" i="4" s="1"/>
  <c r="K97" i="4" s="1"/>
  <c r="L97" i="4" s="1"/>
  <c r="F96" i="4"/>
  <c r="G96" i="4" s="1"/>
  <c r="H96" i="4" s="1"/>
  <c r="I96" i="4" s="1"/>
  <c r="J96" i="4" s="1"/>
  <c r="K96" i="4" s="1"/>
  <c r="L96" i="4" s="1"/>
  <c r="F95" i="4"/>
  <c r="G95" i="4" s="1"/>
  <c r="H95" i="4" s="1"/>
  <c r="I95" i="4" s="1"/>
  <c r="J95" i="4" s="1"/>
  <c r="K95" i="4" s="1"/>
  <c r="L95" i="4" s="1"/>
  <c r="F94" i="4"/>
  <c r="G94" i="4" s="1"/>
  <c r="H94" i="4" s="1"/>
  <c r="I94" i="4" s="1"/>
  <c r="J94" i="4" s="1"/>
  <c r="K94" i="4" s="1"/>
  <c r="L94" i="4" s="1"/>
  <c r="F93" i="4"/>
  <c r="G93" i="4" s="1"/>
  <c r="H93" i="4" s="1"/>
  <c r="I93" i="4" s="1"/>
  <c r="J93" i="4" s="1"/>
  <c r="K93" i="4" s="1"/>
  <c r="L93" i="4" s="1"/>
  <c r="L92" i="4"/>
  <c r="K92" i="4"/>
  <c r="J92" i="4"/>
  <c r="I92" i="4"/>
  <c r="H92" i="4"/>
  <c r="G92" i="4"/>
  <c r="F92" i="4"/>
  <c r="L91" i="4"/>
  <c r="K91" i="4"/>
  <c r="J91" i="4"/>
  <c r="I91" i="4"/>
  <c r="H91" i="4"/>
  <c r="G91" i="4"/>
  <c r="F91" i="4"/>
  <c r="J90" i="4"/>
  <c r="I90" i="4"/>
  <c r="H90" i="4"/>
  <c r="D90" i="4"/>
  <c r="L90" i="4" s="1"/>
  <c r="L89" i="4"/>
  <c r="K89" i="4"/>
  <c r="J89" i="4"/>
  <c r="I89" i="4"/>
  <c r="H89" i="4"/>
  <c r="G89" i="4"/>
  <c r="F89" i="4"/>
  <c r="L88" i="4"/>
  <c r="K88" i="4"/>
  <c r="J88" i="4"/>
  <c r="I88" i="4"/>
  <c r="H88" i="4"/>
  <c r="G88" i="4"/>
  <c r="F88" i="4"/>
  <c r="L87" i="4"/>
  <c r="K87" i="4"/>
  <c r="J87" i="4"/>
  <c r="I87" i="4"/>
  <c r="H87" i="4"/>
  <c r="G87" i="4"/>
  <c r="F87" i="4"/>
  <c r="L86" i="4"/>
  <c r="K86" i="4"/>
  <c r="J86" i="4"/>
  <c r="I86" i="4"/>
  <c r="H86" i="4"/>
  <c r="G86" i="4"/>
  <c r="F86" i="4"/>
  <c r="L85" i="4"/>
  <c r="K85" i="4"/>
  <c r="J85" i="4"/>
  <c r="I85" i="4"/>
  <c r="H85" i="4"/>
  <c r="G85" i="4"/>
  <c r="F85" i="4"/>
  <c r="L84" i="4"/>
  <c r="K84" i="4"/>
  <c r="J84" i="4"/>
  <c r="I84" i="4"/>
  <c r="H84" i="4"/>
  <c r="G84" i="4"/>
  <c r="F84" i="4"/>
  <c r="L83" i="4"/>
  <c r="K83" i="4"/>
  <c r="J83" i="4"/>
  <c r="I83" i="4"/>
  <c r="H83" i="4"/>
  <c r="G83" i="4"/>
  <c r="F83" i="4"/>
  <c r="G82" i="4"/>
  <c r="H82" i="4" s="1"/>
  <c r="I82" i="4" s="1"/>
  <c r="J82" i="4" s="1"/>
  <c r="K82" i="4" s="1"/>
  <c r="L82" i="4" s="1"/>
  <c r="F82" i="4"/>
  <c r="F81" i="4"/>
  <c r="G81" i="4" s="1"/>
  <c r="H81" i="4" s="1"/>
  <c r="I81" i="4" s="1"/>
  <c r="J81" i="4" s="1"/>
  <c r="K81" i="4" s="1"/>
  <c r="L81" i="4" s="1"/>
  <c r="F80" i="4"/>
  <c r="G80" i="4" s="1"/>
  <c r="H80" i="4" s="1"/>
  <c r="I80" i="4" s="1"/>
  <c r="J80" i="4" s="1"/>
  <c r="K80" i="4" s="1"/>
  <c r="L80" i="4" s="1"/>
  <c r="F79" i="4"/>
  <c r="G79" i="4" s="1"/>
  <c r="H79" i="4" s="1"/>
  <c r="I79" i="4" s="1"/>
  <c r="J79" i="4" s="1"/>
  <c r="K79" i="4" s="1"/>
  <c r="L79" i="4" s="1"/>
  <c r="F78" i="4"/>
  <c r="G78" i="4" s="1"/>
  <c r="H78" i="4" s="1"/>
  <c r="I78" i="4" s="1"/>
  <c r="J78" i="4" s="1"/>
  <c r="K78" i="4" s="1"/>
  <c r="L78" i="4" s="1"/>
  <c r="F77" i="4"/>
  <c r="G77" i="4" s="1"/>
  <c r="H77" i="4" s="1"/>
  <c r="I77" i="4" s="1"/>
  <c r="J77" i="4" s="1"/>
  <c r="K77" i="4" s="1"/>
  <c r="L77" i="4" s="1"/>
  <c r="F76" i="4"/>
  <c r="G76" i="4" s="1"/>
  <c r="H76" i="4" s="1"/>
  <c r="I76" i="4" s="1"/>
  <c r="J76" i="4" s="1"/>
  <c r="K76" i="4" s="1"/>
  <c r="L76" i="4" s="1"/>
  <c r="F75" i="4"/>
  <c r="G75" i="4" s="1"/>
  <c r="H75" i="4" s="1"/>
  <c r="I75" i="4" s="1"/>
  <c r="J75" i="4" s="1"/>
  <c r="K75" i="4" s="1"/>
  <c r="L75" i="4" s="1"/>
  <c r="G74" i="4"/>
  <c r="H74" i="4" s="1"/>
  <c r="I74" i="4" s="1"/>
  <c r="J74" i="4" s="1"/>
  <c r="K74" i="4" s="1"/>
  <c r="L74" i="4" s="1"/>
  <c r="F74" i="4"/>
  <c r="F73" i="4"/>
  <c r="G73" i="4" s="1"/>
  <c r="H73" i="4" s="1"/>
  <c r="I73" i="4" s="1"/>
  <c r="J73" i="4" s="1"/>
  <c r="K73" i="4" s="1"/>
  <c r="L73" i="4" s="1"/>
  <c r="L72" i="4"/>
  <c r="K72" i="4"/>
  <c r="J72" i="4"/>
  <c r="I72" i="4"/>
  <c r="H72" i="4"/>
  <c r="G72" i="4"/>
  <c r="F72" i="4"/>
  <c r="L71" i="4"/>
  <c r="K71" i="4"/>
  <c r="J71" i="4"/>
  <c r="I71" i="4"/>
  <c r="H71" i="4"/>
  <c r="G71" i="4"/>
  <c r="F71" i="4"/>
  <c r="L70" i="4"/>
  <c r="K70" i="4"/>
  <c r="J70" i="4"/>
  <c r="I70" i="4"/>
  <c r="H70" i="4"/>
  <c r="G70" i="4"/>
  <c r="F70" i="4"/>
  <c r="L69" i="4"/>
  <c r="K69" i="4"/>
  <c r="J69" i="4"/>
  <c r="I69" i="4"/>
  <c r="H69" i="4"/>
  <c r="G69" i="4"/>
  <c r="F69" i="4"/>
  <c r="L68" i="4"/>
  <c r="K68" i="4"/>
  <c r="J68" i="4"/>
  <c r="I68" i="4"/>
  <c r="H68" i="4"/>
  <c r="G68" i="4"/>
  <c r="F68" i="4"/>
  <c r="L67" i="4"/>
  <c r="K67" i="4"/>
  <c r="J67" i="4"/>
  <c r="I67" i="4"/>
  <c r="H67" i="4"/>
  <c r="G67" i="4"/>
  <c r="F67" i="4"/>
  <c r="L66" i="4"/>
  <c r="K66" i="4"/>
  <c r="J66" i="4"/>
  <c r="I66" i="4"/>
  <c r="H66" i="4"/>
  <c r="G66" i="4"/>
  <c r="F66" i="4"/>
  <c r="L65" i="4"/>
  <c r="K65" i="4"/>
  <c r="J65" i="4"/>
  <c r="I65" i="4"/>
  <c r="H65" i="4"/>
  <c r="G65" i="4"/>
  <c r="F65" i="4"/>
  <c r="L64" i="4"/>
  <c r="K64" i="4"/>
  <c r="J64" i="4"/>
  <c r="I64" i="4"/>
  <c r="H64" i="4"/>
  <c r="G64" i="4"/>
  <c r="F64" i="4"/>
  <c r="L63" i="4"/>
  <c r="K63" i="4"/>
  <c r="J63" i="4"/>
  <c r="I63" i="4"/>
  <c r="H63" i="4"/>
  <c r="G63" i="4"/>
  <c r="F63" i="4"/>
  <c r="L62" i="4"/>
  <c r="K62" i="4"/>
  <c r="J62" i="4"/>
  <c r="I62" i="4"/>
  <c r="H62" i="4"/>
  <c r="G62" i="4"/>
  <c r="F62" i="4"/>
  <c r="L61" i="4"/>
  <c r="K61" i="4"/>
  <c r="J61" i="4"/>
  <c r="I61" i="4"/>
  <c r="H61" i="4"/>
  <c r="G61" i="4"/>
  <c r="F61" i="4"/>
  <c r="L60" i="4"/>
  <c r="K60" i="4"/>
  <c r="J60" i="4"/>
  <c r="I60" i="4"/>
  <c r="H60" i="4"/>
  <c r="G60" i="4"/>
  <c r="F60" i="4"/>
  <c r="L59" i="4"/>
  <c r="K59" i="4"/>
  <c r="J59" i="4"/>
  <c r="I59" i="4"/>
  <c r="H59" i="4"/>
  <c r="G59" i="4"/>
  <c r="F59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L49" i="4"/>
  <c r="K49" i="4"/>
  <c r="J49" i="4"/>
  <c r="I49" i="4"/>
  <c r="H49" i="4"/>
  <c r="G49" i="4"/>
  <c r="F49" i="4"/>
  <c r="L48" i="4"/>
  <c r="K48" i="4"/>
  <c r="J48" i="4"/>
  <c r="I48" i="4"/>
  <c r="H48" i="4"/>
  <c r="G48" i="4"/>
  <c r="F48" i="4"/>
  <c r="L47" i="4"/>
  <c r="K47" i="4"/>
  <c r="J47" i="4"/>
  <c r="I47" i="4"/>
  <c r="H47" i="4"/>
  <c r="G47" i="4"/>
  <c r="F47" i="4"/>
  <c r="L46" i="4"/>
  <c r="K46" i="4"/>
  <c r="J46" i="4"/>
  <c r="I46" i="4"/>
  <c r="H46" i="4"/>
  <c r="G46" i="4"/>
  <c r="F46" i="4"/>
  <c r="L45" i="4"/>
  <c r="K45" i="4"/>
  <c r="J45" i="4"/>
  <c r="I45" i="4"/>
  <c r="H45" i="4"/>
  <c r="G45" i="4"/>
  <c r="F45" i="4"/>
  <c r="L44" i="4"/>
  <c r="K44" i="4"/>
  <c r="J44" i="4"/>
  <c r="I44" i="4"/>
  <c r="H44" i="4"/>
  <c r="G44" i="4"/>
  <c r="F44" i="4"/>
  <c r="L43" i="4"/>
  <c r="K43" i="4"/>
  <c r="J43" i="4"/>
  <c r="I43" i="4"/>
  <c r="H43" i="4"/>
  <c r="G43" i="4"/>
  <c r="F43" i="4"/>
  <c r="L42" i="4"/>
  <c r="K42" i="4"/>
  <c r="J42" i="4"/>
  <c r="I42" i="4"/>
  <c r="H42" i="4"/>
  <c r="G42" i="4"/>
  <c r="F42" i="4"/>
  <c r="L41" i="4"/>
  <c r="K41" i="4"/>
  <c r="J41" i="4"/>
  <c r="I41" i="4"/>
  <c r="H41" i="4"/>
  <c r="G41" i="4"/>
  <c r="F41" i="4"/>
  <c r="L40" i="4"/>
  <c r="K40" i="4"/>
  <c r="J40" i="4"/>
  <c r="I40" i="4"/>
  <c r="H40" i="4"/>
  <c r="G40" i="4"/>
  <c r="F40" i="4"/>
  <c r="L39" i="4"/>
  <c r="K39" i="4"/>
  <c r="J39" i="4"/>
  <c r="I39" i="4"/>
  <c r="H39" i="4"/>
  <c r="G39" i="4"/>
  <c r="F39" i="4"/>
  <c r="L38" i="4"/>
  <c r="K38" i="4"/>
  <c r="J38" i="4"/>
  <c r="I38" i="4"/>
  <c r="H38" i="4"/>
  <c r="G38" i="4"/>
  <c r="F38" i="4"/>
  <c r="L37" i="4"/>
  <c r="K37" i="4"/>
  <c r="J37" i="4"/>
  <c r="I37" i="4"/>
  <c r="H37" i="4"/>
  <c r="G37" i="4"/>
  <c r="F37" i="4"/>
  <c r="L36" i="4"/>
  <c r="K36" i="4"/>
  <c r="J36" i="4"/>
  <c r="I36" i="4"/>
  <c r="H36" i="4"/>
  <c r="G36" i="4"/>
  <c r="F36" i="4"/>
  <c r="L35" i="4"/>
  <c r="K35" i="4"/>
  <c r="J35" i="4"/>
  <c r="I35" i="4"/>
  <c r="H35" i="4"/>
  <c r="G35" i="4"/>
  <c r="F35" i="4"/>
  <c r="D28" i="4"/>
  <c r="D30" i="4" s="1"/>
  <c r="G27" i="4"/>
  <c r="H27" i="4" s="1"/>
  <c r="I27" i="4" s="1"/>
  <c r="J27" i="4" s="1"/>
  <c r="K27" i="4" s="1"/>
  <c r="L27" i="4" s="1"/>
  <c r="F27" i="4"/>
  <c r="F26" i="4"/>
  <c r="G26" i="4" s="1"/>
  <c r="H26" i="4" s="1"/>
  <c r="I26" i="4" s="1"/>
  <c r="J26" i="4" s="1"/>
  <c r="K26" i="4" s="1"/>
  <c r="L26" i="4" s="1"/>
  <c r="F25" i="4"/>
  <c r="G25" i="4" s="1"/>
  <c r="H25" i="4" s="1"/>
  <c r="I25" i="4" s="1"/>
  <c r="J25" i="4" s="1"/>
  <c r="K25" i="4" s="1"/>
  <c r="L25" i="4" s="1"/>
  <c r="F24" i="4"/>
  <c r="G24" i="4" s="1"/>
  <c r="H24" i="4" s="1"/>
  <c r="I24" i="4" s="1"/>
  <c r="J24" i="4" s="1"/>
  <c r="K24" i="4" s="1"/>
  <c r="L24" i="4" s="1"/>
  <c r="F23" i="4"/>
  <c r="G23" i="4" s="1"/>
  <c r="H23" i="4" s="1"/>
  <c r="I23" i="4" s="1"/>
  <c r="J23" i="4" s="1"/>
  <c r="K23" i="4" s="1"/>
  <c r="L23" i="4" s="1"/>
  <c r="L22" i="4"/>
  <c r="D22" i="4"/>
  <c r="K22" i="4" s="1"/>
  <c r="L21" i="4"/>
  <c r="K21" i="4"/>
  <c r="J21" i="4"/>
  <c r="I21" i="4"/>
  <c r="H21" i="4"/>
  <c r="G21" i="4"/>
  <c r="F21" i="4"/>
  <c r="L19" i="4"/>
  <c r="K19" i="4"/>
  <c r="J19" i="4"/>
  <c r="I19" i="4"/>
  <c r="H19" i="4"/>
  <c r="G19" i="4"/>
  <c r="F19" i="4"/>
  <c r="L18" i="4"/>
  <c r="K18" i="4"/>
  <c r="J18" i="4"/>
  <c r="I18" i="4"/>
  <c r="H18" i="4"/>
  <c r="G18" i="4"/>
  <c r="F18" i="4"/>
  <c r="D17" i="4"/>
  <c r="D16" i="4"/>
  <c r="D20" i="4" s="1"/>
  <c r="L30" i="4" l="1"/>
  <c r="L195" i="4" s="1"/>
  <c r="L192" i="4"/>
  <c r="F28" i="4"/>
  <c r="G28" i="4"/>
  <c r="H28" i="4"/>
  <c r="I28" i="4"/>
  <c r="J28" i="4"/>
  <c r="K28" i="4"/>
  <c r="K30" i="4" s="1"/>
  <c r="L28" i="4"/>
  <c r="H192" i="4"/>
  <c r="I192" i="4"/>
  <c r="J192" i="4"/>
  <c r="F90" i="4"/>
  <c r="F192" i="4" s="1"/>
  <c r="G90" i="4"/>
  <c r="G192" i="4" s="1"/>
  <c r="F22" i="4"/>
  <c r="F30" i="4" s="1"/>
  <c r="F195" i="4" s="1"/>
  <c r="G22" i="4"/>
  <c r="G30" i="4" s="1"/>
  <c r="G195" i="4" s="1"/>
  <c r="K90" i="4"/>
  <c r="K192" i="4" s="1"/>
  <c r="H22" i="4"/>
  <c r="H30" i="4" s="1"/>
  <c r="H195" i="4" s="1"/>
  <c r="I22" i="4"/>
  <c r="I30" i="4" s="1"/>
  <c r="I195" i="4" s="1"/>
  <c r="J22" i="4"/>
  <c r="J30" i="4" s="1"/>
  <c r="J195" i="4" s="1"/>
  <c r="I197" i="4" l="1"/>
  <c r="I198" i="4"/>
  <c r="I199" i="4" s="1"/>
  <c r="G198" i="4"/>
  <c r="G197" i="4"/>
  <c r="G199" i="4"/>
  <c r="J197" i="4"/>
  <c r="J199" i="4" s="1"/>
  <c r="J198" i="4"/>
  <c r="H197" i="4"/>
  <c r="H198" i="4"/>
  <c r="H199" i="4" s="1"/>
  <c r="F197" i="4"/>
  <c r="F199" i="4" s="1"/>
  <c r="F198" i="4"/>
  <c r="K195" i="4"/>
  <c r="L197" i="4"/>
  <c r="L199" i="4" s="1"/>
  <c r="L198" i="4"/>
  <c r="K197" i="4" l="1"/>
  <c r="K198" i="4"/>
  <c r="K199" i="4" s="1"/>
  <c r="D195" i="4"/>
  <c r="D201" i="4" l="1"/>
  <c r="D198" i="4"/>
  <c r="D199" i="4" s="1"/>
  <c r="D197" i="4"/>
  <c r="L201" i="4" l="1"/>
  <c r="L202" i="4" s="1"/>
  <c r="J201" i="4"/>
  <c r="J202" i="4" s="1"/>
  <c r="I201" i="4"/>
  <c r="I202" i="4" s="1"/>
  <c r="H201" i="4"/>
  <c r="H202" i="4" s="1"/>
  <c r="G201" i="4"/>
  <c r="G202" i="4" s="1"/>
  <c r="F201" i="4"/>
  <c r="F202" i="4" s="1"/>
  <c r="D202" i="4" s="1"/>
  <c r="K201" i="4"/>
  <c r="K202" i="4" s="1"/>
  <c r="C6" i="1" l="1"/>
  <c r="H49" i="2"/>
  <c r="G49" i="2"/>
  <c r="F49" i="2"/>
  <c r="E49" i="2"/>
  <c r="D49" i="2"/>
  <c r="H47" i="2"/>
  <c r="G47" i="2"/>
  <c r="F47" i="2"/>
  <c r="E47" i="2"/>
  <c r="D47" i="2"/>
  <c r="I42" i="2"/>
  <c r="G39" i="2"/>
  <c r="I39" i="2" s="1"/>
  <c r="F39" i="2"/>
  <c r="H31" i="2"/>
  <c r="H33" i="2" s="1"/>
  <c r="G31" i="2"/>
  <c r="G33" i="2" s="1"/>
  <c r="F31" i="2"/>
  <c r="F33" i="2" s="1"/>
  <c r="E31" i="2"/>
  <c r="E33" i="2" s="1"/>
  <c r="D31" i="2"/>
  <c r="I30" i="2"/>
  <c r="I29" i="2"/>
  <c r="I28" i="2"/>
  <c r="I31" i="2" s="1"/>
  <c r="H24" i="2"/>
  <c r="G24" i="2"/>
  <c r="F24" i="2"/>
  <c r="E24" i="2"/>
  <c r="I23" i="2"/>
  <c r="D24" i="2" s="1"/>
  <c r="G22" i="2"/>
  <c r="G27" i="2" s="1"/>
  <c r="G37" i="2" s="1"/>
  <c r="F22" i="2"/>
  <c r="F27" i="2" s="1"/>
  <c r="F37" i="2" s="1"/>
  <c r="E22" i="2"/>
  <c r="E27" i="2" s="1"/>
  <c r="E37" i="2" s="1"/>
  <c r="D22" i="2"/>
  <c r="D27" i="2" s="1"/>
  <c r="D37" i="2" s="1"/>
  <c r="H19" i="2"/>
  <c r="G19" i="2"/>
  <c r="F19" i="2"/>
  <c r="I18" i="2"/>
  <c r="E19" i="2" s="1"/>
  <c r="H17" i="2"/>
  <c r="H22" i="2" s="1"/>
  <c r="H27" i="2" s="1"/>
  <c r="H37" i="2" s="1"/>
  <c r="G17" i="2"/>
  <c r="F17" i="2"/>
  <c r="E17" i="2"/>
  <c r="D17" i="2"/>
  <c r="H15" i="2"/>
  <c r="H12" i="2" s="1"/>
  <c r="H8" i="2"/>
  <c r="I8" i="2" s="1"/>
  <c r="G8" i="2"/>
  <c r="F8" i="2"/>
  <c r="E8" i="2"/>
  <c r="D8" i="2"/>
  <c r="I5" i="2"/>
  <c r="I4" i="2"/>
  <c r="I49" i="2" s="1"/>
  <c r="I3" i="2"/>
  <c r="I47" i="2" s="1"/>
  <c r="I24" i="2" l="1"/>
  <c r="D33" i="2"/>
  <c r="I14" i="2"/>
  <c r="I25" i="2" s="1"/>
  <c r="E25" i="2" s="1"/>
  <c r="I13" i="2"/>
  <c r="I20" i="2" s="1"/>
  <c r="G20" i="2" s="1"/>
  <c r="I15" i="2"/>
  <c r="I35" i="2" s="1"/>
  <c r="E35" i="2" s="1"/>
  <c r="F20" i="2"/>
  <c r="D19" i="2"/>
  <c r="D20" i="2" s="1"/>
  <c r="E20" i="2" l="1"/>
  <c r="E38" i="2" s="1"/>
  <c r="E40" i="2" s="1"/>
  <c r="E44" i="2" s="1"/>
  <c r="E51" i="2" s="1"/>
  <c r="H35" i="2"/>
  <c r="G35" i="2"/>
  <c r="F35" i="2"/>
  <c r="H20" i="2"/>
  <c r="D35" i="2"/>
  <c r="D25" i="2"/>
  <c r="H25" i="2"/>
  <c r="G25" i="2"/>
  <c r="F25" i="2"/>
  <c r="F38" i="2" l="1"/>
  <c r="F40" i="2" s="1"/>
  <c r="F44" i="2" s="1"/>
  <c r="F51" i="2" s="1"/>
  <c r="D38" i="2"/>
  <c r="G38" i="2"/>
  <c r="G40" i="2" s="1"/>
  <c r="G44" i="2" s="1"/>
  <c r="G51" i="2" s="1"/>
  <c r="D40" i="2"/>
  <c r="H38" i="2"/>
  <c r="H40" i="2" s="1"/>
  <c r="H44" i="2" s="1"/>
  <c r="H51" i="2" s="1"/>
  <c r="I40" i="2" l="1"/>
  <c r="I44" i="2" s="1"/>
  <c r="I51" i="2" s="1"/>
  <c r="D44" i="2"/>
  <c r="D51" i="2" s="1"/>
  <c r="I38" i="2"/>
  <c r="C16" i="1" l="1"/>
  <c r="C9" i="1"/>
  <c r="E13" i="1" s="1"/>
  <c r="C8" i="1"/>
  <c r="D13" i="1" s="1"/>
  <c r="D16" i="1" l="1"/>
  <c r="E14" i="1"/>
  <c r="F13" i="1"/>
  <c r="D14" i="1"/>
  <c r="D15" i="1"/>
  <c r="D17" i="1" l="1"/>
  <c r="F14" i="1"/>
  <c r="E15" i="1"/>
  <c r="E16" i="1" l="1"/>
  <c r="F15" i="1"/>
  <c r="F16" i="1" l="1"/>
  <c r="F17" i="1" s="1"/>
  <c r="E17" i="1"/>
</calcChain>
</file>

<file path=xl/sharedStrings.xml><?xml version="1.0" encoding="utf-8"?>
<sst xmlns="http://schemas.openxmlformats.org/spreadsheetml/2006/main" count="465" uniqueCount="278">
  <si>
    <t>Practice Net Income</t>
  </si>
  <si>
    <t>Production Allocation</t>
  </si>
  <si>
    <t>Even Split Allocation</t>
  </si>
  <si>
    <t>Productivity %age</t>
  </si>
  <si>
    <t>Productivity Split</t>
  </si>
  <si>
    <t>Even Split</t>
  </si>
  <si>
    <t>Total Earned</t>
  </si>
  <si>
    <t>A</t>
  </si>
  <si>
    <t>B</t>
  </si>
  <si>
    <t>C</t>
  </si>
  <si>
    <t>D</t>
  </si>
  <si>
    <t>Partner 1</t>
  </si>
  <si>
    <t>Partner 2</t>
  </si>
  <si>
    <t>Partner 3</t>
  </si>
  <si>
    <t>Partner 4</t>
  </si>
  <si>
    <r>
      <t xml:space="preserve">Production Split Options: </t>
    </r>
    <r>
      <rPr>
        <sz val="10"/>
        <color theme="1"/>
        <rFont val="Arial"/>
        <family val="2"/>
      </rPr>
      <t>wRVU's, Charges, Payments, etc.</t>
    </r>
  </si>
  <si>
    <t>Partner 5</t>
  </si>
  <si>
    <t>Total</t>
  </si>
  <si>
    <t>Salary Paid YTD</t>
  </si>
  <si>
    <t>YTD Discretionary Fringe Benefit</t>
  </si>
  <si>
    <t>Bonus YTD</t>
  </si>
  <si>
    <t>Total Salary Expected to Receive</t>
  </si>
  <si>
    <t>Additional Cash/Earnings to Disperse</t>
  </si>
  <si>
    <t>Total Allocable Earnings</t>
  </si>
  <si>
    <t>Equal Share</t>
  </si>
  <si>
    <t>Years of Service</t>
  </si>
  <si>
    <t>Productivity</t>
  </si>
  <si>
    <t>Equal Pool</t>
  </si>
  <si>
    <t>Equal Share Adjustment</t>
  </si>
  <si>
    <t>Equal Pool Share</t>
  </si>
  <si>
    <t>Equal Pool Allocation</t>
  </si>
  <si>
    <t>Relative %</t>
  </si>
  <si>
    <t>Allocation</t>
  </si>
  <si>
    <t>YTD</t>
  </si>
  <si>
    <t>Adjustments</t>
  </si>
  <si>
    <t>Current Month</t>
  </si>
  <si>
    <t>Total Charges</t>
  </si>
  <si>
    <t>Productivity %</t>
  </si>
  <si>
    <t>Productivity Pool Allocation</t>
  </si>
  <si>
    <t>Total of Allocated Compensation</t>
  </si>
  <si>
    <t>Unadjusted Compensation</t>
  </si>
  <si>
    <t>Earn-In/Buy-Out</t>
  </si>
  <si>
    <t>Adjusted Earned Compenation</t>
  </si>
  <si>
    <t>(Including Benefits)</t>
  </si>
  <si>
    <t>Salary &amp; Bonuses</t>
  </si>
  <si>
    <t>YTD Discretionary Benefits</t>
  </si>
  <si>
    <t>Amount Due (From) the Clinic</t>
  </si>
  <si>
    <t>KEY:</t>
  </si>
  <si>
    <t>Enter all salary and benefits directly allocatable to each partner in this section</t>
  </si>
  <si>
    <t>Use this section to enter how much additional cash or earnings which is to be dispersed</t>
  </si>
  <si>
    <t>Use these weights to specify how much your compensation plan will allocate each section of physician earnings</t>
  </si>
  <si>
    <t>Under the Equal Pool section if you use just 1 weight for each partner, this will apply an equal base level of earnings for each partner</t>
  </si>
  <si>
    <t>Enter the number of years that a partner has either been with the clinic or been a partner with the clinic, whichever is your choice</t>
  </si>
  <si>
    <t>Enter YTD charges, charge adjustments, and the current month's charges (if excluded from the YTD number) for each Partner</t>
  </si>
  <si>
    <t>Enter any adjustments against the inital allocated compensation</t>
  </si>
  <si>
    <t>If any partner is having their compensation reduced by their earn-in then use this section, if not use $0</t>
  </si>
  <si>
    <t>Partner 6</t>
  </si>
  <si>
    <t>Partner 7</t>
  </si>
  <si>
    <t>Percent each partner generated of vaccine drugs and admins</t>
  </si>
  <si>
    <t>Vaccine</t>
  </si>
  <si>
    <t>RVU percent / production percent</t>
  </si>
  <si>
    <t>wRVU</t>
  </si>
  <si>
    <t>Items split based on equity position</t>
  </si>
  <si>
    <t>Equity</t>
  </si>
  <si>
    <t xml:space="preserve">   4000 Professional Fees</t>
  </si>
  <si>
    <t>50% RVU &amp; 50% Equity</t>
  </si>
  <si>
    <t>Hybrid</t>
  </si>
  <si>
    <t xml:space="preserve">      4010 Insurance ETF</t>
  </si>
  <si>
    <t xml:space="preserve">      4011 Credit Cards</t>
  </si>
  <si>
    <t xml:space="preserve">      4012 OTC Deposits</t>
  </si>
  <si>
    <t xml:space="preserve">      4013 Mail Deposits (Combined)</t>
  </si>
  <si>
    <t xml:space="preserve">      4014 EFT Recoupment</t>
  </si>
  <si>
    <t xml:space="preserve">      4015 Deposit- TBD</t>
  </si>
  <si>
    <t xml:space="preserve">      4016 Incentive Checks</t>
  </si>
  <si>
    <t xml:space="preserve">      4017 Remote Capture</t>
  </si>
  <si>
    <t xml:space="preserve">      4910 Rebates </t>
  </si>
  <si>
    <t xml:space="preserve">      Uncategorized Income</t>
  </si>
  <si>
    <t xml:space="preserve">   Total 4000 Professional Fees</t>
  </si>
  <si>
    <t xml:space="preserve">   4500 Refunds</t>
  </si>
  <si>
    <t xml:space="preserve">      4510 Patient Refunds</t>
  </si>
  <si>
    <t xml:space="preserve">      4520 Insurance Refunds</t>
  </si>
  <si>
    <t>Total Income</t>
  </si>
  <si>
    <t>Vaccine Revenue (All Providers)</t>
  </si>
  <si>
    <t>Incentives</t>
  </si>
  <si>
    <t>Dokken, Priya DO</t>
  </si>
  <si>
    <t>Employed Physician #1 Revenue</t>
  </si>
  <si>
    <t>Jackson, Jennifer MD</t>
  </si>
  <si>
    <t>Employed Physician #2 Revenue</t>
  </si>
  <si>
    <t>Krebs, Nicholas MD</t>
  </si>
  <si>
    <t>Employed Physician #3 Revenue</t>
  </si>
  <si>
    <t>Mowry, Jessica MD</t>
  </si>
  <si>
    <t>Employed Physician #4 Revenue</t>
  </si>
  <si>
    <t>Smith, Jonathan A. MD</t>
  </si>
  <si>
    <t>Employed Physician #5 Revenue</t>
  </si>
  <si>
    <t>Owner &amp; Mid Level Generated revenue</t>
  </si>
  <si>
    <t>Allocated Revenue For Bonus Calculation</t>
  </si>
  <si>
    <t>Expenses</t>
  </si>
  <si>
    <t xml:space="preserve">   5000 Support Staff Compensation and Benefits</t>
  </si>
  <si>
    <t xml:space="preserve">      5100 Salaries-Support Staff</t>
  </si>
  <si>
    <t xml:space="preserve">         5110 Salaries-Administration</t>
  </si>
  <si>
    <t xml:space="preserve">         5130 Salaries-Billing</t>
  </si>
  <si>
    <t xml:space="preserve">         5130 Salaries-Clinical Support</t>
  </si>
  <si>
    <t xml:space="preserve">         5140 Salaries- Patient Representatives</t>
  </si>
  <si>
    <t xml:space="preserve">         5190 Support Staff 401K</t>
  </si>
  <si>
    <t xml:space="preserve">         5195 Support Staff Per Diem</t>
  </si>
  <si>
    <t xml:space="preserve">      5200 Support Staff Bonuses</t>
  </si>
  <si>
    <t xml:space="preserve">      5300 Payroll Taxes</t>
  </si>
  <si>
    <t xml:space="preserve">      5400 Support Staff Benefits</t>
  </si>
  <si>
    <t xml:space="preserve">         5410 Support Staff Insurance</t>
  </si>
  <si>
    <t xml:space="preserve">            5411 Support Staff Insurance - Medical</t>
  </si>
  <si>
    <t xml:space="preserve">            5412 Support Staff Insurance-Dental</t>
  </si>
  <si>
    <t xml:space="preserve">            5413 Support Staff Insurance-Life</t>
  </si>
  <si>
    <t xml:space="preserve">            5414 Support Staff Insurance-Disability</t>
  </si>
  <si>
    <t xml:space="preserve">            5415 Support Staff Insurance-Workers' Compensation</t>
  </si>
  <si>
    <t xml:space="preserve">            5418 Support Staff Insurance - Vision</t>
  </si>
  <si>
    <t xml:space="preserve">            5420 Support Staff Travel</t>
  </si>
  <si>
    <t xml:space="preserve">   6000 General and Administrative Expenses</t>
  </si>
  <si>
    <t xml:space="preserve">      6100 Building and Occupancy Expenses</t>
  </si>
  <si>
    <t xml:space="preserve">         6120 Building and Facilities Rent/Lease</t>
  </si>
  <si>
    <t xml:space="preserve">         6121 Common Area Maintenance Expense</t>
  </si>
  <si>
    <t xml:space="preserve">         6140 General Maintenance</t>
  </si>
  <si>
    <t xml:space="preserve">         6150 Utilities</t>
  </si>
  <si>
    <t xml:space="preserve">            6151 Utilities-Water</t>
  </si>
  <si>
    <t xml:space="preserve">            6152 Utilities-Electricity</t>
  </si>
  <si>
    <t xml:space="preserve">            6153 Utilities-Waste Disposal</t>
  </si>
  <si>
    <t xml:space="preserve">         6160 Property Taxes</t>
  </si>
  <si>
    <t xml:space="preserve">         6161 Federal Taxes Paid</t>
  </si>
  <si>
    <t xml:space="preserve">         6162 State Taxes Paid</t>
  </si>
  <si>
    <t xml:space="preserve">         6170 Housekeeping/Maintenance</t>
  </si>
  <si>
    <t xml:space="preserve">         6171 Housekeeping/Maintenance- Supplies</t>
  </si>
  <si>
    <t xml:space="preserve">         6180 Security</t>
  </si>
  <si>
    <t xml:space="preserve">      6200 Administrative Furniture, Fixtures, and Equipment</t>
  </si>
  <si>
    <t xml:space="preserve">      6300 Administrative Supplies and Services</t>
  </si>
  <si>
    <t xml:space="preserve">         6310 Postage, Shipping and Courier Services</t>
  </si>
  <si>
    <t xml:space="preserve">            6311 Postage Lease</t>
  </si>
  <si>
    <t xml:space="preserve">         6320 Printing and Copying</t>
  </si>
  <si>
    <t xml:space="preserve">         6330 Administrative Expenses</t>
  </si>
  <si>
    <t xml:space="preserve">            6331 Office Supplies</t>
  </si>
  <si>
    <t xml:space="preserve">            6332 Office Equipment</t>
  </si>
  <si>
    <t xml:space="preserve">            6333 Office Lease</t>
  </si>
  <si>
    <t xml:space="preserve">            6335 Gifts</t>
  </si>
  <si>
    <t xml:space="preserve">         6340 Purchased Professional Services</t>
  </si>
  <si>
    <t xml:space="preserve">            6341 Accounting Services</t>
  </si>
  <si>
    <t xml:space="preserve">            6342 Legal Services</t>
  </si>
  <si>
    <t xml:space="preserve">            6345 Consulting Services Fees</t>
  </si>
  <si>
    <t xml:space="preserve">            6346 Consulting Services Travel</t>
  </si>
  <si>
    <t xml:space="preserve">            6347 Other Professional Services</t>
  </si>
  <si>
    <t xml:space="preserve">         6350 Purchased Services</t>
  </si>
  <si>
    <t xml:space="preserve">            6351 Answering Services</t>
  </si>
  <si>
    <t xml:space="preserve">            6352 Triage Service</t>
  </si>
  <si>
    <t xml:space="preserve">            6353 Biohazardous Waste Removal</t>
  </si>
  <si>
    <t xml:space="preserve">            6354 Patient Statements</t>
  </si>
  <si>
    <t xml:space="preserve">            6355 Recruitment Websites</t>
  </si>
  <si>
    <t xml:space="preserve">            6356 Payroll Services</t>
  </si>
  <si>
    <t xml:space="preserve">            6357 Patient billing services</t>
  </si>
  <si>
    <t xml:space="preserve">            6358 Other General and Administrative Purchased Services</t>
  </si>
  <si>
    <t xml:space="preserve">         6380 Practice Education, Licensure, and Accreditation Expenses</t>
  </si>
  <si>
    <t xml:space="preserve">            6381 Licenses</t>
  </si>
  <si>
    <t xml:space="preserve">            6382 Books and Subscriptions</t>
  </si>
  <si>
    <t xml:space="preserve">            6383 Educational Materials</t>
  </si>
  <si>
    <t xml:space="preserve">            6384 Professional Dues</t>
  </si>
  <si>
    <t xml:space="preserve">            6385 CME Expenses</t>
  </si>
  <si>
    <t xml:space="preserve">         6390 Other Administrative Supplies and Services</t>
  </si>
  <si>
    <t xml:space="preserve">            6391 Bank and Credit Card Processing Fees</t>
  </si>
  <si>
    <t xml:space="preserve">            6392 Interest Expense</t>
  </si>
  <si>
    <t xml:space="preserve">            6393 Staff Uniforms</t>
  </si>
  <si>
    <t xml:space="preserve">      6400 Employee Meals and Meetings</t>
  </si>
  <si>
    <t xml:space="preserve">      6500 Employee Relations</t>
  </si>
  <si>
    <t xml:space="preserve">      6600 Marketing</t>
  </si>
  <si>
    <t xml:space="preserve">      6620 RV Rental</t>
  </si>
  <si>
    <t xml:space="preserve">      6650 Charitable Donations</t>
  </si>
  <si>
    <t xml:space="preserve">      6700 Insurance</t>
  </si>
  <si>
    <t xml:space="preserve">         6710 Business/General Liability Insurance</t>
  </si>
  <si>
    <t xml:space="preserve">         6720 Professional Liability Insurance</t>
  </si>
  <si>
    <t xml:space="preserve">         6730 Business/General Liability Insurance</t>
  </si>
  <si>
    <t xml:space="preserve">      6800 Information Technology</t>
  </si>
  <si>
    <t xml:space="preserve">         6810 Information Technology Equipment</t>
  </si>
  <si>
    <t xml:space="preserve">         6812 Information Technology Hardware</t>
  </si>
  <si>
    <t xml:space="preserve">            6815 Information Technology Remote Support</t>
  </si>
  <si>
    <t xml:space="preserve">         6820 Information Technology Software</t>
  </si>
  <si>
    <t xml:space="preserve">         6821 Information Technology Software Purchase</t>
  </si>
  <si>
    <t xml:space="preserve">         6823 Information Technology Software Maintenance</t>
  </si>
  <si>
    <t xml:space="preserve">            6824 Information Technology Subscriptions</t>
  </si>
  <si>
    <t xml:space="preserve">         6830 Information Technology Supplies</t>
  </si>
  <si>
    <t xml:space="preserve">            6831 Computer Lines</t>
  </si>
  <si>
    <t xml:space="preserve">            6832 Computer System - EMR Expenses</t>
  </si>
  <si>
    <t xml:space="preserve">            6833 Computer System - non-EMR Expenses</t>
  </si>
  <si>
    <t xml:space="preserve">            6834 Computer System - Network Equipment</t>
  </si>
  <si>
    <t xml:space="preserve">         6840 Information Technology Services</t>
  </si>
  <si>
    <t xml:space="preserve">            6844 Website</t>
  </si>
  <si>
    <t xml:space="preserve">         6850 Telephone Services</t>
  </si>
  <si>
    <t xml:space="preserve">            6851 Telephone - Data Lines</t>
  </si>
  <si>
    <t xml:space="preserve">            6852 Telephone - Voice Lines</t>
  </si>
  <si>
    <t xml:space="preserve">            6853 Cell Phone Services</t>
  </si>
  <si>
    <t xml:space="preserve">            6854 Cell Phone Services- Owners</t>
  </si>
  <si>
    <t>Direct</t>
  </si>
  <si>
    <t xml:space="preserve">   7000 Medical Supplies and Services</t>
  </si>
  <si>
    <t xml:space="preserve">   7010 Pharmacy Supplies and Services</t>
  </si>
  <si>
    <t xml:space="preserve">      7100 Medical Equipment</t>
  </si>
  <si>
    <t xml:space="preserve">         7110 Medical Equipment - Repairs and Maintenance</t>
  </si>
  <si>
    <t xml:space="preserve">      7200 Vaccines and Injectables</t>
  </si>
  <si>
    <t xml:space="preserve">      7300 Pharmacy Supplies and Services</t>
  </si>
  <si>
    <t xml:space="preserve">      7400 Laboratory Expenses</t>
  </si>
  <si>
    <t xml:space="preserve">         7420 Laboratory Supplies</t>
  </si>
  <si>
    <t xml:space="preserve">         7430 Laboratory Services</t>
  </si>
  <si>
    <t xml:space="preserve">         7440 Laboratory Equipment</t>
  </si>
  <si>
    <t xml:space="preserve">      7500 Linens</t>
  </si>
  <si>
    <t xml:space="preserve">      7800 Offsite Storage - Medical Records and Supplies</t>
  </si>
  <si>
    <t xml:space="preserve">   8000 Provider Expenses</t>
  </si>
  <si>
    <t xml:space="preserve">      8200 Employed Physician Compensation and Benefits</t>
  </si>
  <si>
    <t xml:space="preserve">         8210 Employed Physician Compensation</t>
  </si>
  <si>
    <t xml:space="preserve">         8220 Employed Physician Payroll Taxes</t>
  </si>
  <si>
    <t xml:space="preserve">         8230 Employed Physician Insurance</t>
  </si>
  <si>
    <t xml:space="preserve">            8231 Employed Physician Insurance - Medical</t>
  </si>
  <si>
    <t xml:space="preserve">            8238 Employed Physician Insurance - Vision</t>
  </si>
  <si>
    <t xml:space="preserve">         8240 Employed Physician 401K</t>
  </si>
  <si>
    <t xml:space="preserve">         8250 Employed Physician Professional Development</t>
  </si>
  <si>
    <t xml:space="preserve">         8252 Employed Physician Professional Development Fees</t>
  </si>
  <si>
    <t xml:space="preserve">         8252 Employed Physician Professional Development Travel</t>
  </si>
  <si>
    <t xml:space="preserve">         8260 Employed Physician Bonuses</t>
  </si>
  <si>
    <t xml:space="preserve">         8280 Employed Physician Other benefits</t>
  </si>
  <si>
    <t xml:space="preserve">      8300 Mid-Level Provider Compensation and Benefits</t>
  </si>
  <si>
    <t xml:space="preserve">         8310 Mid-Level Provider Compensation</t>
  </si>
  <si>
    <t xml:space="preserve">         8320 Mid-Level Payroll Taxes</t>
  </si>
  <si>
    <t xml:space="preserve">         8330 Mid-Level Provider Insurance</t>
  </si>
  <si>
    <t xml:space="preserve">            8331 Mid-Level Provider Insurance - Medical</t>
  </si>
  <si>
    <t xml:space="preserve">            8332 Mid-Level Provider Insurance - Dental</t>
  </si>
  <si>
    <t xml:space="preserve">            8333 Mid-Level Provider Insurance - Life</t>
  </si>
  <si>
    <t xml:space="preserve">            8334 Mid-Level Provider Insurance - Disability</t>
  </si>
  <si>
    <t xml:space="preserve">            8338 Mid-Level Provider Insurance - Vision</t>
  </si>
  <si>
    <t xml:space="preserve">         8340 Mid-Level Provider 401K</t>
  </si>
  <si>
    <t xml:space="preserve">         8350 Mid-Level Professional Development</t>
  </si>
  <si>
    <t xml:space="preserve">         8350 Mid-Level Professional Development Fees</t>
  </si>
  <si>
    <t xml:space="preserve">         8360 Mid-Level Bonuses</t>
  </si>
  <si>
    <t xml:space="preserve">         8380 Mid-Level Provider Licenses, Dues Materials &amp; CME</t>
  </si>
  <si>
    <t xml:space="preserve">   9000 Owner Expenses</t>
  </si>
  <si>
    <t xml:space="preserve">      9100 Owner Compensation and Benefits</t>
  </si>
  <si>
    <t xml:space="preserve">         9110 Owner Compensation</t>
  </si>
  <si>
    <t xml:space="preserve">         9115 Owner Stipends</t>
  </si>
  <si>
    <t xml:space="preserve">         9116 Profit Sharing</t>
  </si>
  <si>
    <t xml:space="preserve">         9120 Owner Payroll Taxes</t>
  </si>
  <si>
    <t xml:space="preserve">         9130 Owner Insurance</t>
  </si>
  <si>
    <t xml:space="preserve">            9131 Owner Insurance-Medical</t>
  </si>
  <si>
    <t xml:space="preserve">            9132 Owner Insurance-Dental</t>
  </si>
  <si>
    <t xml:space="preserve">            9133 Owner Insurance-Life</t>
  </si>
  <si>
    <t xml:space="preserve">            9136 Owner Insurance-Long Term Disability</t>
  </si>
  <si>
    <t xml:space="preserve">            9138 Owner Insurance-Vision</t>
  </si>
  <si>
    <t xml:space="preserve">         9139 Owner Buy Sell Insurance</t>
  </si>
  <si>
    <t xml:space="preserve">         9140 Owner 401K</t>
  </si>
  <si>
    <t xml:space="preserve">         9152 Business Travel</t>
  </si>
  <si>
    <t xml:space="preserve">         9160 Owner Bonuses</t>
  </si>
  <si>
    <t xml:space="preserve">            9161 Owner Auto-Lease</t>
  </si>
  <si>
    <t xml:space="preserve">            9170 Owner Cell Phone</t>
  </si>
  <si>
    <t xml:space="preserve">            9180 Owner Licenses, Dues, Materials &amp; CME</t>
  </si>
  <si>
    <t>Unallocated Owner Expenses</t>
  </si>
  <si>
    <t xml:space="preserve">   Uncategorized Expense</t>
  </si>
  <si>
    <t>Unapplied Cash Bill Payment Expense</t>
  </si>
  <si>
    <t>A1</t>
  </si>
  <si>
    <t>Total Expenses</t>
  </si>
  <si>
    <t>Calculated</t>
  </si>
  <si>
    <t>A2</t>
  </si>
  <si>
    <t>March Bonus Previously Paid</t>
  </si>
  <si>
    <t>Cash Back Rewards (Divvy)</t>
  </si>
  <si>
    <t>A6</t>
  </si>
  <si>
    <t>Total Due Before Adjustments</t>
  </si>
  <si>
    <t>A1 + A2</t>
  </si>
  <si>
    <t>B1</t>
  </si>
  <si>
    <t>Management Team Bonus #1</t>
  </si>
  <si>
    <t>A6 X 3%</t>
  </si>
  <si>
    <t>B2</t>
  </si>
  <si>
    <t>Management Team Bonus #2</t>
  </si>
  <si>
    <t>Bonus To Be Paid</t>
  </si>
  <si>
    <t>A6+B1+B2</t>
  </si>
  <si>
    <t>Equity Position</t>
  </si>
  <si>
    <t>Partner Distribution Payment</t>
  </si>
  <si>
    <t>Partner Payroll Check (Minus Related EmplyER Taxes)</t>
  </si>
  <si>
    <t>C - D</t>
  </si>
  <si>
    <t>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</si>
</sst>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#,##0.00\ _€"/>
    <numFmt numFmtId="167" formatCode="&quot;$&quot;* #,##0.00\ _€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ptos Narrow"/>
      <family val="2"/>
      <scheme val="minor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6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164" fontId="0" fillId="0" borderId="0" xfId="1" applyNumberFormat="1" applyFont="1"/>
    <xf numFmtId="10" fontId="0" fillId="0" borderId="0" xfId="2" applyNumberFormat="1" applyFont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 wrapText="1"/>
    </xf>
    <xf numFmtId="44" fontId="0" fillId="3" borderId="0" xfId="0" applyNumberForma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44" fontId="2" fillId="3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0" fillId="0" borderId="1" xfId="0" applyBorder="1"/>
    <xf numFmtId="10" fontId="0" fillId="2" borderId="1" xfId="2" applyNumberFormat="1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2" borderId="0" xfId="0" applyFill="1"/>
    <xf numFmtId="164" fontId="0" fillId="3" borderId="0" xfId="1" applyNumberFormat="1" applyFont="1" applyFill="1"/>
    <xf numFmtId="164" fontId="0" fillId="4" borderId="0" xfId="0" applyNumberFormat="1" applyFill="1"/>
    <xf numFmtId="164" fontId="0" fillId="5" borderId="0" xfId="0" applyNumberFormat="1" applyFill="1"/>
    <xf numFmtId="0" fontId="3" fillId="0" borderId="0" xfId="0" applyFont="1"/>
    <xf numFmtId="0" fontId="0" fillId="0" borderId="0" xfId="0" quotePrefix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164" fontId="6" fillId="6" borderId="0" xfId="0" applyNumberFormat="1" applyFont="1" applyFill="1"/>
    <xf numFmtId="164" fontId="5" fillId="0" borderId="2" xfId="0" applyNumberFormat="1" applyFont="1" applyBorder="1"/>
    <xf numFmtId="164" fontId="5" fillId="0" borderId="0" xfId="0" applyNumberFormat="1" applyFont="1"/>
    <xf numFmtId="164" fontId="5" fillId="0" borderId="3" xfId="0" applyNumberFormat="1" applyFont="1" applyBorder="1"/>
    <xf numFmtId="164" fontId="5" fillId="0" borderId="4" xfId="0" applyNumberFormat="1" applyFont="1" applyBorder="1"/>
    <xf numFmtId="0" fontId="6" fillId="0" borderId="0" xfId="0" applyFont="1" applyAlignment="1">
      <alignment horizontal="right"/>
    </xf>
    <xf numFmtId="164" fontId="6" fillId="7" borderId="2" xfId="0" applyNumberFormat="1" applyFont="1" applyFill="1" applyBorder="1"/>
    <xf numFmtId="9" fontId="6" fillId="0" borderId="0" xfId="0" applyNumberFormat="1" applyFont="1"/>
    <xf numFmtId="9" fontId="6" fillId="8" borderId="0" xfId="0" applyNumberFormat="1" applyFont="1" applyFill="1"/>
    <xf numFmtId="0" fontId="0" fillId="0" borderId="0" xfId="0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5" fillId="0" borderId="5" xfId="0" applyFont="1" applyBorder="1"/>
    <xf numFmtId="0" fontId="5" fillId="0" borderId="6" xfId="0" applyFont="1" applyBorder="1"/>
    <xf numFmtId="165" fontId="6" fillId="9" borderId="0" xfId="0" applyNumberFormat="1" applyFont="1" applyFill="1"/>
    <xf numFmtId="165" fontId="5" fillId="0" borderId="2" xfId="0" applyNumberFormat="1" applyFont="1" applyBorder="1"/>
    <xf numFmtId="0" fontId="6" fillId="0" borderId="7" xfId="0" applyFont="1" applyBorder="1"/>
    <xf numFmtId="0" fontId="5" fillId="0" borderId="7" xfId="0" applyFont="1" applyBorder="1"/>
    <xf numFmtId="10" fontId="5" fillId="0" borderId="7" xfId="0" applyNumberFormat="1" applyFont="1" applyBorder="1"/>
    <xf numFmtId="9" fontId="6" fillId="0" borderId="8" xfId="0" applyNumberFormat="1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0" fontId="6" fillId="10" borderId="0" xfId="0" applyFont="1" applyFill="1"/>
    <xf numFmtId="10" fontId="5" fillId="0" borderId="8" xfId="0" applyNumberFormat="1" applyFont="1" applyBorder="1"/>
    <xf numFmtId="0" fontId="6" fillId="0" borderId="2" xfId="0" applyFont="1" applyBorder="1"/>
    <xf numFmtId="164" fontId="5" fillId="11" borderId="0" xfId="0" applyNumberFormat="1" applyFont="1" applyFill="1"/>
    <xf numFmtId="164" fontId="6" fillId="11" borderId="0" xfId="0" applyNumberFormat="1" applyFont="1" applyFill="1"/>
    <xf numFmtId="164" fontId="6" fillId="11" borderId="7" xfId="0" applyNumberFormat="1" applyFont="1" applyFill="1" applyBorder="1"/>
    <xf numFmtId="164" fontId="5" fillId="0" borderId="8" xfId="0" applyNumberFormat="1" applyFont="1" applyBorder="1"/>
    <xf numFmtId="0" fontId="5" fillId="0" borderId="8" xfId="0" applyFont="1" applyBorder="1"/>
    <xf numFmtId="164" fontId="5" fillId="12" borderId="7" xfId="0" applyNumberFormat="1" applyFont="1" applyFill="1" applyBorder="1"/>
    <xf numFmtId="164" fontId="5" fillId="13" borderId="7" xfId="0" applyNumberFormat="1" applyFont="1" applyFill="1" applyBorder="1"/>
    <xf numFmtId="164" fontId="6" fillId="13" borderId="7" xfId="0" applyNumberFormat="1" applyFont="1" applyFill="1" applyBorder="1"/>
    <xf numFmtId="164" fontId="5" fillId="0" borderId="7" xfId="0" applyNumberFormat="1" applyFont="1" applyBorder="1"/>
    <xf numFmtId="0" fontId="6" fillId="0" borderId="9" xfId="0" applyFont="1" applyBorder="1"/>
    <xf numFmtId="0" fontId="5" fillId="0" borderId="9" xfId="0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0" fontId="6" fillId="6" borderId="0" xfId="0" applyFont="1" applyFill="1"/>
    <xf numFmtId="0" fontId="5" fillId="6" borderId="0" xfId="0" applyFont="1" applyFill="1"/>
    <xf numFmtId="0" fontId="6" fillId="7" borderId="0" xfId="0" applyFont="1" applyFill="1"/>
    <xf numFmtId="0" fontId="5" fillId="7" borderId="0" xfId="0" applyFont="1" applyFill="1"/>
    <xf numFmtId="0" fontId="6" fillId="8" borderId="0" xfId="0" applyFont="1" applyFill="1"/>
    <xf numFmtId="0" fontId="5" fillId="8" borderId="0" xfId="0" applyFont="1" applyFill="1"/>
    <xf numFmtId="0" fontId="6" fillId="9" borderId="0" xfId="0" applyFont="1" applyFill="1"/>
    <xf numFmtId="0" fontId="5" fillId="9" borderId="0" xfId="0" applyFont="1" applyFill="1"/>
    <xf numFmtId="0" fontId="5" fillId="10" borderId="0" xfId="0" applyFont="1" applyFill="1"/>
    <xf numFmtId="0" fontId="6" fillId="11" borderId="0" xfId="0" applyFont="1" applyFill="1"/>
    <xf numFmtId="0" fontId="5" fillId="11" borderId="0" xfId="0" applyFont="1" applyFill="1"/>
    <xf numFmtId="0" fontId="6" fillId="12" borderId="0" xfId="0" applyFont="1" applyFill="1"/>
    <xf numFmtId="0" fontId="5" fillId="12" borderId="0" xfId="0" applyFont="1" applyFill="1"/>
    <xf numFmtId="0" fontId="6" fillId="13" borderId="0" xfId="0" applyFont="1" applyFill="1"/>
    <xf numFmtId="0" fontId="5" fillId="13" borderId="0" xfId="0" applyFont="1" applyFill="1"/>
    <xf numFmtId="164" fontId="7" fillId="6" borderId="0" xfId="0" applyNumberFormat="1" applyFont="1" applyFill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11" xfId="1" quotePrefix="1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0" fontId="15" fillId="0" borderId="0" xfId="0" applyNumberFormat="1" applyFont="1"/>
    <xf numFmtId="10" fontId="10" fillId="0" borderId="0" xfId="0" applyNumberFormat="1" applyFont="1"/>
    <xf numFmtId="166" fontId="14" fillId="0" borderId="0" xfId="0" applyNumberFormat="1" applyFont="1" applyAlignment="1">
      <alignment horizontal="center" wrapText="1"/>
    </xf>
    <xf numFmtId="10" fontId="15" fillId="0" borderId="0" xfId="2" applyNumberFormat="1" applyFont="1" applyAlignment="1">
      <alignment wrapText="1"/>
    </xf>
    <xf numFmtId="0" fontId="12" fillId="0" borderId="0" xfId="0" applyFont="1" applyAlignment="1">
      <alignment horizontal="left"/>
    </xf>
    <xf numFmtId="164" fontId="13" fillId="0" borderId="0" xfId="1" applyNumberFormat="1" applyFont="1" applyAlignment="1">
      <alignment horizontal="right"/>
    </xf>
    <xf numFmtId="164" fontId="11" fillId="0" borderId="0" xfId="1" applyNumberFormat="1" applyFont="1" applyFill="1" applyAlignment="1">
      <alignment horizontal="right" wrapText="1"/>
    </xf>
    <xf numFmtId="166" fontId="11" fillId="0" borderId="0" xfId="0" applyNumberFormat="1" applyFont="1" applyAlignment="1">
      <alignment horizontal="center" wrapText="1"/>
    </xf>
    <xf numFmtId="166" fontId="11" fillId="0" borderId="0" xfId="0" applyNumberFormat="1" applyFont="1" applyAlignment="1">
      <alignment wrapText="1"/>
    </xf>
    <xf numFmtId="166" fontId="11" fillId="0" borderId="0" xfId="0" applyNumberFormat="1" applyFont="1"/>
    <xf numFmtId="166" fontId="11" fillId="0" borderId="0" xfId="0" quotePrefix="1" applyNumberFormat="1" applyFont="1" applyAlignment="1">
      <alignment wrapText="1"/>
    </xf>
    <xf numFmtId="167" fontId="12" fillId="0" borderId="0" xfId="0" applyNumberFormat="1" applyFont="1" applyAlignment="1">
      <alignment horizontal="center" wrapText="1"/>
    </xf>
    <xf numFmtId="167" fontId="12" fillId="0" borderId="0" xfId="0" applyNumberFormat="1" applyFont="1" applyAlignment="1">
      <alignment horizontal="right" wrapText="1"/>
    </xf>
    <xf numFmtId="164" fontId="11" fillId="0" borderId="0" xfId="1" applyNumberFormat="1" applyFont="1" applyAlignment="1">
      <alignment wrapText="1"/>
    </xf>
    <xf numFmtId="167" fontId="16" fillId="0" borderId="0" xfId="0" applyNumberFormat="1" applyFont="1" applyAlignment="1">
      <alignment horizontal="center" wrapText="1"/>
    </xf>
    <xf numFmtId="42" fontId="11" fillId="0" borderId="0" xfId="0" applyNumberFormat="1" applyFont="1" applyAlignment="1">
      <alignment horizontal="right" wrapText="1"/>
    </xf>
    <xf numFmtId="44" fontId="10" fillId="0" borderId="0" xfId="0" applyNumberFormat="1" applyFont="1"/>
    <xf numFmtId="166" fontId="16" fillId="0" borderId="0" xfId="0" applyNumberFormat="1" applyFont="1" applyAlignment="1">
      <alignment horizontal="center" wrapText="1"/>
    </xf>
    <xf numFmtId="42" fontId="11" fillId="0" borderId="0" xfId="0" applyNumberFormat="1" applyFont="1" applyAlignment="1">
      <alignment wrapText="1"/>
    </xf>
    <xf numFmtId="164" fontId="11" fillId="0" borderId="0" xfId="1" applyNumberFormat="1" applyFont="1" applyAlignment="1">
      <alignment horizontal="right" wrapText="1"/>
    </xf>
    <xf numFmtId="164" fontId="12" fillId="0" borderId="0" xfId="1" applyNumberFormat="1" applyFont="1" applyAlignment="1">
      <alignment horizontal="right" wrapText="1"/>
    </xf>
    <xf numFmtId="42" fontId="12" fillId="0" borderId="0" xfId="0" applyNumberFormat="1" applyFont="1" applyAlignment="1">
      <alignment horizontal="right" wrapText="1"/>
    </xf>
    <xf numFmtId="164" fontId="11" fillId="0" borderId="0" xfId="1" applyNumberFormat="1" applyFont="1" applyAlignment="1">
      <alignment horizontal="right"/>
    </xf>
    <xf numFmtId="167" fontId="16" fillId="0" borderId="0" xfId="0" quotePrefix="1" applyNumberFormat="1" applyFont="1" applyAlignment="1">
      <alignment horizontal="center" wrapText="1"/>
    </xf>
    <xf numFmtId="164" fontId="11" fillId="0" borderId="0" xfId="1" applyNumberFormat="1" applyFont="1" applyAlignment="1"/>
    <xf numFmtId="0" fontId="16" fillId="0" borderId="0" xfId="0" applyFont="1" applyAlignment="1">
      <alignment horizontal="center"/>
    </xf>
    <xf numFmtId="42" fontId="12" fillId="14" borderId="12" xfId="0" applyNumberFormat="1" applyFont="1" applyFill="1" applyBorder="1" applyAlignment="1">
      <alignment horizontal="right" wrapText="1"/>
    </xf>
    <xf numFmtId="42" fontId="12" fillId="0" borderId="12" xfId="0" applyNumberFormat="1" applyFont="1" applyBorder="1" applyAlignment="1">
      <alignment horizontal="right" wrapText="1"/>
    </xf>
    <xf numFmtId="42" fontId="16" fillId="0" borderId="0" xfId="0" applyNumberFormat="1" applyFont="1" applyAlignment="1">
      <alignment horizontal="center" vertical="center" wrapText="1"/>
    </xf>
    <xf numFmtId="0" fontId="12" fillId="15" borderId="0" xfId="0" applyFont="1" applyFill="1" applyAlignment="1">
      <alignment horizontal="left"/>
    </xf>
    <xf numFmtId="164" fontId="17" fillId="15" borderId="0" xfId="1" applyNumberFormat="1" applyFont="1" applyFill="1" applyAlignment="1">
      <alignment horizontal="left"/>
    </xf>
    <xf numFmtId="164" fontId="18" fillId="15" borderId="0" xfId="1" applyNumberFormat="1" applyFont="1" applyFill="1" applyAlignment="1">
      <alignment horizontal="center"/>
    </xf>
    <xf numFmtId="0" fontId="10" fillId="16" borderId="0" xfId="0" applyFont="1" applyFill="1"/>
    <xf numFmtId="164" fontId="11" fillId="0" borderId="0" xfId="1" applyNumberFormat="1" applyFont="1" applyAlignment="1">
      <alignment horizontal="left"/>
    </xf>
    <xf numFmtId="42" fontId="11" fillId="0" borderId="0" xfId="0" applyNumberFormat="1" applyFont="1"/>
    <xf numFmtId="0" fontId="16" fillId="15" borderId="0" xfId="0" applyFont="1" applyFill="1" applyAlignment="1">
      <alignment horizontal="center"/>
    </xf>
    <xf numFmtId="0" fontId="12" fillId="5" borderId="0" xfId="0" applyFont="1" applyFill="1"/>
    <xf numFmtId="164" fontId="11" fillId="5" borderId="0" xfId="0" applyNumberFormat="1" applyFont="1" applyFill="1"/>
    <xf numFmtId="0" fontId="19" fillId="5" borderId="0" xfId="0" applyFont="1" applyFill="1" applyAlignment="1">
      <alignment horizontal="center"/>
    </xf>
    <xf numFmtId="0" fontId="10" fillId="15" borderId="0" xfId="0" applyFont="1" applyFill="1"/>
    <xf numFmtId="10" fontId="11" fillId="0" borderId="0" xfId="2" applyNumberFormat="1" applyFont="1"/>
    <xf numFmtId="10" fontId="16" fillId="0" borderId="0" xfId="2" applyNumberFormat="1" applyFont="1" applyAlignment="1">
      <alignment horizontal="center"/>
    </xf>
    <xf numFmtId="0" fontId="11" fillId="3" borderId="0" xfId="0" applyFont="1" applyFill="1"/>
    <xf numFmtId="164" fontId="11" fillId="3" borderId="0" xfId="1" applyNumberFormat="1" applyFont="1" applyFill="1"/>
    <xf numFmtId="0" fontId="16" fillId="3" borderId="0" xfId="0" applyFont="1" applyFill="1" applyAlignment="1">
      <alignment horizontal="center"/>
    </xf>
    <xf numFmtId="164" fontId="11" fillId="3" borderId="0" xfId="0" applyNumberFormat="1" applyFont="1" applyFill="1"/>
    <xf numFmtId="0" fontId="11" fillId="4" borderId="0" xfId="0" applyFont="1" applyFill="1"/>
    <xf numFmtId="164" fontId="11" fillId="4" borderId="0" xfId="1" applyNumberFormat="1" applyFont="1" applyFill="1"/>
    <xf numFmtId="0" fontId="16" fillId="4" borderId="0" xfId="0" applyFont="1" applyFill="1" applyAlignment="1">
      <alignment horizontal="center"/>
    </xf>
    <xf numFmtId="164" fontId="11" fillId="4" borderId="0" xfId="0" applyNumberFormat="1" applyFont="1" applyFill="1"/>
    <xf numFmtId="164" fontId="11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210037</xdr:colOff>
      <xdr:row>7</xdr:row>
      <xdr:rowOff>58616</xdr:rowOff>
    </xdr:from>
    <xdr:to>
      <xdr:col>12</xdr:col>
      <xdr:colOff>58615</xdr:colOff>
      <xdr:row>16</xdr:row>
      <xdr:rowOff>48846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2A4E9821-166D-53A1-E92E-1D093CED0FD9}"/>
            </a:ext>
          </a:extLst>
        </xdr:cNvPr>
        <xdr:cNvSpPr/>
      </xdr:nvSpPr>
      <xdr:spPr>
        <a:xfrm>
          <a:off x="7917960" y="1362808"/>
          <a:ext cx="2500924" cy="1655884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kern="1200"/>
            <a:t>Reallocates the base salary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106680</xdr:colOff>
      <xdr:row>10</xdr:row>
      <xdr:rowOff>30480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EB7258-ECC4-4542-8A61-3BA5FB7F5972}"/>
            </a:ext>
          </a:extLst>
        </xdr:cNvPr>
        <xdr:cNvSpPr txBox="1"/>
      </xdr:nvSpPr>
      <xdr:spPr>
        <a:xfrm>
          <a:off x="6736080" y="1808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860B-D916-4076-9AC3-F8499342E127}">
  <dimension ref="B2:F23"/>
  <sheetViews>
    <sheetView showGridLines="0" tabSelected="1" zoomScale="200" zoomScaleNormal="200" workbookViewId="0">
      <selection activeCell="B5" sqref="B5"/>
    </sheetView>
  </sheetViews>
  <sheetFormatPr defaultRowHeight="12.5" x14ac:dyDescent="0.25"/>
  <cols>
    <col min="2" max="2" width="18.81640625" bestFit="1" customWidth="1"/>
    <col min="3" max="3" width="13.6328125" bestFit="1" customWidth="1"/>
    <col min="4" max="4" width="12.90625" bestFit="1" customWidth="1"/>
    <col min="5" max="6" width="9.54296875" bestFit="1" customWidth="1"/>
  </cols>
  <sheetData>
    <row r="2" spans="2:6" x14ac:dyDescent="0.25">
      <c r="B2" t="s">
        <v>0</v>
      </c>
      <c r="C2" s="1">
        <v>375000</v>
      </c>
    </row>
    <row r="5" spans="2:6" x14ac:dyDescent="0.25">
      <c r="B5" t="s">
        <v>1</v>
      </c>
      <c r="C5" s="2">
        <v>0.7</v>
      </c>
    </row>
    <row r="6" spans="2:6" x14ac:dyDescent="0.25">
      <c r="B6" t="s">
        <v>2</v>
      </c>
      <c r="C6" s="2">
        <f>1-C5</f>
        <v>0.30000000000000004</v>
      </c>
    </row>
    <row r="7" spans="2:6" x14ac:dyDescent="0.25">
      <c r="C7" s="2"/>
    </row>
    <row r="8" spans="2:6" x14ac:dyDescent="0.25">
      <c r="B8" t="s">
        <v>1</v>
      </c>
      <c r="C8" s="3">
        <f>C5*C2</f>
        <v>262500</v>
      </c>
    </row>
    <row r="9" spans="2:6" x14ac:dyDescent="0.25">
      <c r="B9" t="s">
        <v>2</v>
      </c>
      <c r="C9" s="3">
        <f>C6*C2</f>
        <v>112500.00000000001</v>
      </c>
    </row>
    <row r="11" spans="2:6" ht="25" x14ac:dyDescent="0.25">
      <c r="C11" s="4" t="s">
        <v>3</v>
      </c>
      <c r="D11" s="5" t="s">
        <v>4</v>
      </c>
      <c r="E11" s="6" t="s">
        <v>5</v>
      </c>
      <c r="F11" s="7" t="s">
        <v>6</v>
      </c>
    </row>
    <row r="12" spans="2:6" ht="14.5" x14ac:dyDescent="0.35">
      <c r="C12" s="8" t="s">
        <v>7</v>
      </c>
      <c r="D12" s="9" t="s">
        <v>8</v>
      </c>
      <c r="E12" s="10" t="s">
        <v>9</v>
      </c>
      <c r="F12" s="11" t="s">
        <v>10</v>
      </c>
    </row>
    <row r="13" spans="2:6" x14ac:dyDescent="0.25">
      <c r="B13" s="12" t="s">
        <v>11</v>
      </c>
      <c r="C13" s="13">
        <v>0.3</v>
      </c>
      <c r="D13" s="14">
        <f>C13*C8</f>
        <v>78750</v>
      </c>
      <c r="E13" s="15">
        <f>C9/4</f>
        <v>28125.000000000004</v>
      </c>
      <c r="F13" s="16">
        <f>E13+D13</f>
        <v>106875</v>
      </c>
    </row>
    <row r="14" spans="2:6" x14ac:dyDescent="0.25">
      <c r="B14" s="12" t="s">
        <v>12</v>
      </c>
      <c r="C14" s="13">
        <v>0.35</v>
      </c>
      <c r="D14" s="14">
        <f>C14*C8</f>
        <v>91875</v>
      </c>
      <c r="E14" s="15">
        <f>E13</f>
        <v>28125.000000000004</v>
      </c>
      <c r="F14" s="16">
        <f t="shared" ref="F14:F16" si="0">E14+D14</f>
        <v>120000</v>
      </c>
    </row>
    <row r="15" spans="2:6" x14ac:dyDescent="0.25">
      <c r="B15" s="12" t="s">
        <v>13</v>
      </c>
      <c r="C15" s="13">
        <v>0.25</v>
      </c>
      <c r="D15" s="14">
        <f>C15*C8</f>
        <v>65625</v>
      </c>
      <c r="E15" s="15">
        <f>E14</f>
        <v>28125.000000000004</v>
      </c>
      <c r="F15" s="16">
        <f t="shared" si="0"/>
        <v>93750</v>
      </c>
    </row>
    <row r="16" spans="2:6" x14ac:dyDescent="0.25">
      <c r="B16" s="12" t="s">
        <v>14</v>
      </c>
      <c r="C16" s="13">
        <f>1-C15-C14-C13</f>
        <v>0.10000000000000003</v>
      </c>
      <c r="D16" s="14">
        <f>C16*C8</f>
        <v>26250.000000000007</v>
      </c>
      <c r="E16" s="15">
        <f>E15</f>
        <v>28125.000000000004</v>
      </c>
      <c r="F16" s="16">
        <f t="shared" si="0"/>
        <v>54375.000000000015</v>
      </c>
    </row>
    <row r="17" spans="2:6" x14ac:dyDescent="0.25">
      <c r="C17" s="17"/>
      <c r="D17" s="18">
        <f>SUM(D13:D16)</f>
        <v>262500</v>
      </c>
      <c r="E17" s="19">
        <f>SUM(E13:E16)</f>
        <v>112500.00000000001</v>
      </c>
      <c r="F17" s="20">
        <f>SUM(F13:F16)</f>
        <v>375000</v>
      </c>
    </row>
    <row r="20" spans="2:6" ht="14.5" x14ac:dyDescent="0.35">
      <c r="B20" s="21" t="s">
        <v>15</v>
      </c>
    </row>
    <row r="21" spans="2:6" x14ac:dyDescent="0.25">
      <c r="B21" s="22"/>
    </row>
    <row r="22" spans="2:6" x14ac:dyDescent="0.25">
      <c r="B22" s="22"/>
    </row>
    <row r="23" spans="2:6" x14ac:dyDescent="0.25">
      <c r="B23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F912-6E47-4D5C-80EB-AA826AB9E974}">
  <dimension ref="A1:P62"/>
  <sheetViews>
    <sheetView topLeftCell="F1" zoomScale="130" zoomScaleNormal="130" workbookViewId="0">
      <selection activeCell="J2" sqref="J2:O7"/>
    </sheetView>
  </sheetViews>
  <sheetFormatPr defaultColWidth="12.6328125" defaultRowHeight="12.5" x14ac:dyDescent="0.25"/>
  <cols>
    <col min="1" max="1" width="13" customWidth="1"/>
    <col min="3" max="3" width="8.7265625" customWidth="1"/>
  </cols>
  <sheetData>
    <row r="1" spans="1:16" ht="14" x14ac:dyDescent="0.3">
      <c r="D1" s="23" t="s">
        <v>11</v>
      </c>
      <c r="E1" s="23" t="s">
        <v>12</v>
      </c>
      <c r="F1" s="23" t="s">
        <v>13</v>
      </c>
      <c r="G1" s="23" t="s">
        <v>14</v>
      </c>
      <c r="H1" s="23" t="s">
        <v>16</v>
      </c>
      <c r="I1" s="24" t="s">
        <v>17</v>
      </c>
    </row>
    <row r="2" spans="1:16" ht="14.5" x14ac:dyDescent="0.35">
      <c r="H2" s="82"/>
      <c r="I2" s="25"/>
    </row>
    <row r="3" spans="1:16" ht="15.5" x14ac:dyDescent="0.35">
      <c r="A3" s="26" t="s">
        <v>18</v>
      </c>
      <c r="D3" s="27">
        <v>150000</v>
      </c>
      <c r="E3" s="27">
        <v>175000</v>
      </c>
      <c r="F3" s="27">
        <v>125000</v>
      </c>
      <c r="G3" s="80">
        <v>225000</v>
      </c>
      <c r="H3" s="27">
        <v>250000</v>
      </c>
      <c r="I3" s="28">
        <f t="shared" ref="I3:I5" si="0">SUM(D3:H3)</f>
        <v>925000</v>
      </c>
      <c r="K3" s="3"/>
      <c r="L3" s="3"/>
      <c r="M3" s="3"/>
      <c r="N3" s="3"/>
      <c r="O3" s="3"/>
      <c r="P3" s="3"/>
    </row>
    <row r="4" spans="1:16" ht="14.5" x14ac:dyDescent="0.35">
      <c r="A4" s="26" t="s">
        <v>19</v>
      </c>
      <c r="D4" s="27">
        <v>5000</v>
      </c>
      <c r="E4" s="27">
        <v>1000</v>
      </c>
      <c r="F4" s="27">
        <v>500</v>
      </c>
      <c r="G4" s="27">
        <v>2500</v>
      </c>
      <c r="H4" s="27">
        <v>3000</v>
      </c>
      <c r="I4" s="28">
        <f t="shared" si="0"/>
        <v>12000</v>
      </c>
      <c r="K4" s="3"/>
      <c r="L4" s="3"/>
      <c r="M4" s="3"/>
      <c r="N4" s="3"/>
      <c r="O4" s="3"/>
      <c r="P4" s="3"/>
    </row>
    <row r="5" spans="1:16" ht="14.5" x14ac:dyDescent="0.35">
      <c r="A5" s="26" t="s">
        <v>20</v>
      </c>
      <c r="D5" s="27">
        <v>20000</v>
      </c>
      <c r="E5" s="27">
        <v>20000</v>
      </c>
      <c r="F5" s="27">
        <v>30000</v>
      </c>
      <c r="G5" s="27">
        <v>20000</v>
      </c>
      <c r="H5" s="27">
        <v>20000</v>
      </c>
      <c r="I5" s="28">
        <f t="shared" si="0"/>
        <v>110000</v>
      </c>
      <c r="K5" s="3"/>
      <c r="L5" s="3"/>
      <c r="M5" s="3"/>
      <c r="N5" s="3"/>
      <c r="O5" s="3"/>
      <c r="P5" s="3"/>
    </row>
    <row r="6" spans="1:16" ht="14.5" x14ac:dyDescent="0.35">
      <c r="A6" s="26"/>
      <c r="D6" s="29"/>
      <c r="E6" s="29"/>
      <c r="F6" s="29"/>
      <c r="G6" s="29"/>
      <c r="H6" s="81"/>
      <c r="I6" s="28"/>
      <c r="K6" s="3"/>
      <c r="L6" s="3"/>
    </row>
    <row r="7" spans="1:16" ht="15" thickBot="1" x14ac:dyDescent="0.4">
      <c r="D7" s="30"/>
      <c r="E7" s="30"/>
      <c r="F7" s="30"/>
      <c r="G7" s="30"/>
      <c r="H7" s="30"/>
      <c r="I7" s="31"/>
      <c r="K7" s="3"/>
      <c r="L7" s="3"/>
    </row>
    <row r="8" spans="1:16" ht="14.5" x14ac:dyDescent="0.35">
      <c r="A8" s="26" t="s">
        <v>21</v>
      </c>
      <c r="D8" s="29">
        <f t="shared" ref="D8:H8" si="1">SUM(D3:D7)</f>
        <v>175000</v>
      </c>
      <c r="E8" s="29">
        <f t="shared" si="1"/>
        <v>196000</v>
      </c>
      <c r="F8" s="29">
        <f t="shared" si="1"/>
        <v>155500</v>
      </c>
      <c r="G8" s="29">
        <f t="shared" si="1"/>
        <v>247500</v>
      </c>
      <c r="H8" s="29">
        <f t="shared" si="1"/>
        <v>273000</v>
      </c>
      <c r="I8" s="28">
        <f>SUM(D8:H8)</f>
        <v>1047000</v>
      </c>
    </row>
    <row r="9" spans="1:16" ht="14.5" x14ac:dyDescent="0.35">
      <c r="I9" s="25"/>
    </row>
    <row r="10" spans="1:16" ht="14" x14ac:dyDescent="0.3">
      <c r="A10" s="32"/>
      <c r="B10" s="26"/>
      <c r="G10" s="32"/>
      <c r="H10" s="32" t="s">
        <v>22</v>
      </c>
      <c r="I10" s="33">
        <v>200000</v>
      </c>
    </row>
    <row r="11" spans="1:16" ht="14.5" x14ac:dyDescent="0.35">
      <c r="A11" s="32"/>
      <c r="B11" s="26"/>
      <c r="G11" s="32"/>
      <c r="H11" s="34"/>
      <c r="I11" s="25"/>
    </row>
    <row r="12" spans="1:16" ht="14.5" x14ac:dyDescent="0.35">
      <c r="A12" s="32"/>
      <c r="B12" s="26"/>
      <c r="G12" s="32" t="s">
        <v>23</v>
      </c>
      <c r="H12" s="34">
        <f>SUM(H13:H15)</f>
        <v>1</v>
      </c>
      <c r="I12" s="28">
        <f>I8+I10</f>
        <v>1247000</v>
      </c>
    </row>
    <row r="13" spans="1:16" ht="14.5" x14ac:dyDescent="0.35">
      <c r="A13" s="32"/>
      <c r="B13" s="26"/>
      <c r="G13" s="32" t="s">
        <v>24</v>
      </c>
      <c r="H13" s="35">
        <v>0.3</v>
      </c>
      <c r="I13" s="28">
        <f>I12*H13</f>
        <v>374100</v>
      </c>
      <c r="K13" s="36"/>
    </row>
    <row r="14" spans="1:16" ht="14.5" x14ac:dyDescent="0.35">
      <c r="A14" s="32"/>
      <c r="B14" s="26"/>
      <c r="G14" s="32" t="s">
        <v>25</v>
      </c>
      <c r="H14" s="35">
        <v>0.1</v>
      </c>
      <c r="I14" s="28">
        <f>I12*H14</f>
        <v>124700</v>
      </c>
    </row>
    <row r="15" spans="1:16" ht="14.5" x14ac:dyDescent="0.35">
      <c r="A15" s="32"/>
      <c r="B15" s="26"/>
      <c r="G15" s="32" t="s">
        <v>26</v>
      </c>
      <c r="H15" s="35">
        <f>1-H14-H13</f>
        <v>0.60000000000000009</v>
      </c>
      <c r="I15" s="28">
        <f>H15*I12</f>
        <v>748200.00000000012</v>
      </c>
    </row>
    <row r="16" spans="1:16" ht="15" thickBot="1" x14ac:dyDescent="0.4">
      <c r="A16" s="37"/>
      <c r="B16" s="38"/>
      <c r="C16" s="39"/>
      <c r="D16" s="39"/>
      <c r="E16" s="39"/>
      <c r="F16" s="39"/>
      <c r="G16" s="39"/>
      <c r="H16" s="39"/>
      <c r="I16" s="40"/>
    </row>
    <row r="17" spans="1:10" ht="14.5" thickTop="1" x14ac:dyDescent="0.3">
      <c r="A17" s="26" t="s">
        <v>27</v>
      </c>
      <c r="D17" s="23" t="str">
        <f t="shared" ref="D17:H17" si="2">D1</f>
        <v>Partner 1</v>
      </c>
      <c r="E17" s="23" t="str">
        <f t="shared" si="2"/>
        <v>Partner 2</v>
      </c>
      <c r="F17" s="23" t="str">
        <f t="shared" si="2"/>
        <v>Partner 3</v>
      </c>
      <c r="G17" s="23" t="str">
        <f t="shared" si="2"/>
        <v>Partner 4</v>
      </c>
      <c r="H17" s="23" t="str">
        <f t="shared" si="2"/>
        <v>Partner 5</v>
      </c>
      <c r="I17" s="24" t="s">
        <v>17</v>
      </c>
    </row>
    <row r="18" spans="1:10" ht="14.5" x14ac:dyDescent="0.35">
      <c r="B18" s="26" t="s">
        <v>28</v>
      </c>
      <c r="D18" s="41">
        <v>1</v>
      </c>
      <c r="E18" s="41">
        <v>1</v>
      </c>
      <c r="F18" s="41">
        <v>1</v>
      </c>
      <c r="G18" s="41">
        <v>1</v>
      </c>
      <c r="H18" s="41">
        <v>1</v>
      </c>
      <c r="I18" s="42">
        <f>SUM(D18:H18)</f>
        <v>5</v>
      </c>
    </row>
    <row r="19" spans="1:10" ht="14.5" x14ac:dyDescent="0.35">
      <c r="B19" s="43" t="s">
        <v>29</v>
      </c>
      <c r="C19" s="44"/>
      <c r="D19" s="45">
        <f t="shared" ref="D19:H19" si="3">D18/$I$18*$I$19</f>
        <v>0.2</v>
      </c>
      <c r="E19" s="45">
        <f t="shared" si="3"/>
        <v>0.2</v>
      </c>
      <c r="F19" s="45">
        <f t="shared" si="3"/>
        <v>0.2</v>
      </c>
      <c r="G19" s="45">
        <f t="shared" si="3"/>
        <v>0.2</v>
      </c>
      <c r="H19" s="45">
        <f t="shared" si="3"/>
        <v>0.2</v>
      </c>
      <c r="I19" s="46">
        <v>1</v>
      </c>
    </row>
    <row r="20" spans="1:10" ht="15" thickBot="1" x14ac:dyDescent="0.4">
      <c r="A20" s="39"/>
      <c r="B20" s="38" t="s">
        <v>30</v>
      </c>
      <c r="C20" s="39"/>
      <c r="D20" s="47">
        <f t="shared" ref="D20:H20" si="4">D19*$I$20</f>
        <v>74820</v>
      </c>
      <c r="E20" s="47">
        <f t="shared" si="4"/>
        <v>74820</v>
      </c>
      <c r="F20" s="47">
        <f t="shared" si="4"/>
        <v>74820</v>
      </c>
      <c r="G20" s="47">
        <f t="shared" si="4"/>
        <v>74820</v>
      </c>
      <c r="H20" s="47">
        <f t="shared" si="4"/>
        <v>74820</v>
      </c>
      <c r="I20" s="48">
        <f>I13</f>
        <v>374100</v>
      </c>
    </row>
    <row r="21" spans="1:10" ht="15" thickTop="1" x14ac:dyDescent="0.35">
      <c r="I21" s="25"/>
    </row>
    <row r="22" spans="1:10" ht="14" x14ac:dyDescent="0.3">
      <c r="D22" s="23" t="str">
        <f t="shared" ref="D22:H22" si="5">D17</f>
        <v>Partner 1</v>
      </c>
      <c r="E22" s="23" t="str">
        <f t="shared" si="5"/>
        <v>Partner 2</v>
      </c>
      <c r="F22" s="23" t="str">
        <f t="shared" si="5"/>
        <v>Partner 3</v>
      </c>
      <c r="G22" s="23" t="str">
        <f t="shared" si="5"/>
        <v>Partner 4</v>
      </c>
      <c r="H22" s="23" t="str">
        <f t="shared" si="5"/>
        <v>Partner 5</v>
      </c>
      <c r="I22" s="24" t="s">
        <v>17</v>
      </c>
    </row>
    <row r="23" spans="1:10" ht="14.5" x14ac:dyDescent="0.35">
      <c r="A23" s="26" t="s">
        <v>25</v>
      </c>
      <c r="D23" s="49">
        <v>10</v>
      </c>
      <c r="E23" s="49">
        <v>5</v>
      </c>
      <c r="F23" s="49">
        <v>20</v>
      </c>
      <c r="G23" s="49">
        <v>15</v>
      </c>
      <c r="H23" s="49">
        <v>5</v>
      </c>
      <c r="I23" s="25">
        <f t="shared" ref="I23:I24" si="6">SUM(D23:H23)</f>
        <v>55</v>
      </c>
    </row>
    <row r="24" spans="1:10" ht="14.5" x14ac:dyDescent="0.35">
      <c r="A24" s="43" t="s">
        <v>31</v>
      </c>
      <c r="B24" s="44"/>
      <c r="C24" s="44"/>
      <c r="D24" s="45">
        <f t="shared" ref="D24:H24" si="7">D23/$I$23</f>
        <v>0.18181818181818182</v>
      </c>
      <c r="E24" s="45">
        <f t="shared" si="7"/>
        <v>9.0909090909090912E-2</v>
      </c>
      <c r="F24" s="45">
        <f t="shared" si="7"/>
        <v>0.36363636363636365</v>
      </c>
      <c r="G24" s="45">
        <f t="shared" si="7"/>
        <v>0.27272727272727271</v>
      </c>
      <c r="H24" s="45">
        <f t="shared" si="7"/>
        <v>9.0909090909090912E-2</v>
      </c>
      <c r="I24" s="50">
        <f t="shared" si="6"/>
        <v>1</v>
      </c>
    </row>
    <row r="25" spans="1:10" ht="15" thickBot="1" x14ac:dyDescent="0.4">
      <c r="A25" s="38" t="s">
        <v>32</v>
      </c>
      <c r="B25" s="39"/>
      <c r="C25" s="39"/>
      <c r="D25" s="47">
        <f t="shared" ref="D25:H25" si="8">D24*$I$25</f>
        <v>22672.727272727272</v>
      </c>
      <c r="E25" s="47">
        <f t="shared" si="8"/>
        <v>11336.363636363636</v>
      </c>
      <c r="F25" s="47">
        <f t="shared" si="8"/>
        <v>45345.454545454544</v>
      </c>
      <c r="G25" s="47">
        <f t="shared" si="8"/>
        <v>34009.090909090904</v>
      </c>
      <c r="H25" s="47">
        <f t="shared" si="8"/>
        <v>11336.363636363636</v>
      </c>
      <c r="I25" s="48">
        <f>I14</f>
        <v>124700</v>
      </c>
    </row>
    <row r="26" spans="1:10" ht="14.5" thickTop="1" x14ac:dyDescent="0.3">
      <c r="D26" s="26"/>
      <c r="E26" s="26"/>
      <c r="F26" s="26"/>
      <c r="G26" s="26"/>
      <c r="H26" s="26"/>
      <c r="I26" s="51"/>
    </row>
    <row r="27" spans="1:10" ht="14" x14ac:dyDescent="0.3">
      <c r="A27" s="26" t="s">
        <v>26</v>
      </c>
      <c r="D27" s="23" t="str">
        <f t="shared" ref="D27:H27" si="9">D22</f>
        <v>Partner 1</v>
      </c>
      <c r="E27" s="23" t="str">
        <f t="shared" si="9"/>
        <v>Partner 2</v>
      </c>
      <c r="F27" s="23" t="str">
        <f t="shared" si="9"/>
        <v>Partner 3</v>
      </c>
      <c r="G27" s="23" t="str">
        <f t="shared" si="9"/>
        <v>Partner 4</v>
      </c>
      <c r="H27" s="23" t="str">
        <f t="shared" si="9"/>
        <v>Partner 5</v>
      </c>
      <c r="I27" s="24" t="s">
        <v>17</v>
      </c>
    </row>
    <row r="28" spans="1:10" ht="14.5" x14ac:dyDescent="0.35">
      <c r="A28" s="26"/>
      <c r="B28" s="26" t="s">
        <v>33</v>
      </c>
      <c r="D28" s="52">
        <v>680000</v>
      </c>
      <c r="E28" s="52">
        <v>500000</v>
      </c>
      <c r="F28" s="53">
        <v>350000</v>
      </c>
      <c r="G28" s="53">
        <v>800000</v>
      </c>
      <c r="H28" s="53">
        <v>800000</v>
      </c>
      <c r="I28" s="28">
        <f t="shared" ref="I28:I30" si="10">SUM(D28:H28)</f>
        <v>3130000</v>
      </c>
      <c r="J28" t="s">
        <v>277</v>
      </c>
    </row>
    <row r="29" spans="1:10" ht="14.5" x14ac:dyDescent="0.35">
      <c r="B29" s="26" t="s">
        <v>34</v>
      </c>
      <c r="D29" s="52">
        <v>-25000</v>
      </c>
      <c r="E29" s="53">
        <v>0</v>
      </c>
      <c r="F29" s="53">
        <v>15000</v>
      </c>
      <c r="G29" s="53">
        <v>-15000</v>
      </c>
      <c r="H29" s="53">
        <v>25000</v>
      </c>
      <c r="I29" s="28">
        <f t="shared" si="10"/>
        <v>0</v>
      </c>
      <c r="J29" t="s">
        <v>61</v>
      </c>
    </row>
    <row r="30" spans="1:10" ht="14.5" x14ac:dyDescent="0.35">
      <c r="B30" s="43" t="s">
        <v>35</v>
      </c>
      <c r="C30" s="44"/>
      <c r="D30" s="54">
        <v>45000</v>
      </c>
      <c r="E30" s="54">
        <v>65000</v>
      </c>
      <c r="F30" s="54">
        <v>45000</v>
      </c>
      <c r="G30" s="54">
        <v>90000</v>
      </c>
      <c r="H30" s="54">
        <v>100000</v>
      </c>
      <c r="I30" s="55">
        <f t="shared" si="10"/>
        <v>345000</v>
      </c>
    </row>
    <row r="31" spans="1:10" ht="14.5" x14ac:dyDescent="0.35">
      <c r="B31" s="26" t="s">
        <v>36</v>
      </c>
      <c r="D31" s="29">
        <f t="shared" ref="D31:I31" si="11">SUM(D28:D30)</f>
        <v>700000</v>
      </c>
      <c r="E31" s="29">
        <f t="shared" si="11"/>
        <v>565000</v>
      </c>
      <c r="F31" s="29">
        <f t="shared" si="11"/>
        <v>410000</v>
      </c>
      <c r="G31" s="29">
        <f t="shared" si="11"/>
        <v>875000</v>
      </c>
      <c r="H31" s="29">
        <f t="shared" si="11"/>
        <v>925000</v>
      </c>
      <c r="I31" s="28">
        <f t="shared" si="11"/>
        <v>3475000</v>
      </c>
    </row>
    <row r="32" spans="1:10" ht="14.5" x14ac:dyDescent="0.35">
      <c r="I32" s="25"/>
    </row>
    <row r="33" spans="1:9" ht="14.5" x14ac:dyDescent="0.35">
      <c r="B33" s="43" t="s">
        <v>37</v>
      </c>
      <c r="C33" s="44"/>
      <c r="D33" s="45">
        <f t="shared" ref="D33:H33" si="12">D31/$I$31</f>
        <v>0.20143884892086331</v>
      </c>
      <c r="E33" s="45">
        <f t="shared" si="12"/>
        <v>0.16258992805755396</v>
      </c>
      <c r="F33" s="45">
        <f t="shared" si="12"/>
        <v>0.11798561151079137</v>
      </c>
      <c r="G33" s="45">
        <f t="shared" si="12"/>
        <v>0.25179856115107913</v>
      </c>
      <c r="H33" s="45">
        <f t="shared" si="12"/>
        <v>0.26618705035971224</v>
      </c>
      <c r="I33" s="56"/>
    </row>
    <row r="34" spans="1:9" ht="14.5" x14ac:dyDescent="0.35">
      <c r="I34" s="25"/>
    </row>
    <row r="35" spans="1:9" ht="15" thickBot="1" x14ac:dyDescent="0.4">
      <c r="A35" s="38" t="s">
        <v>38</v>
      </c>
      <c r="B35" s="39"/>
      <c r="C35" s="39"/>
      <c r="D35" s="47">
        <f t="shared" ref="D35:H35" si="13">D33*$I$35</f>
        <v>150716.54676258995</v>
      </c>
      <c r="E35" s="47">
        <f t="shared" si="13"/>
        <v>121649.78417266189</v>
      </c>
      <c r="F35" s="47">
        <f t="shared" si="13"/>
        <v>88276.834532374123</v>
      </c>
      <c r="G35" s="47">
        <f t="shared" si="13"/>
        <v>188395.68345323743</v>
      </c>
      <c r="H35" s="47">
        <f t="shared" si="13"/>
        <v>199161.15107913673</v>
      </c>
      <c r="I35" s="48">
        <f>I15</f>
        <v>748200.00000000012</v>
      </c>
    </row>
    <row r="36" spans="1:9" ht="15" thickTop="1" x14ac:dyDescent="0.35">
      <c r="I36" s="25"/>
    </row>
    <row r="37" spans="1:9" ht="14" x14ac:dyDescent="0.3">
      <c r="D37" s="23" t="str">
        <f t="shared" ref="D37:H37" si="14">D27</f>
        <v>Partner 1</v>
      </c>
      <c r="E37" s="23" t="str">
        <f t="shared" si="14"/>
        <v>Partner 2</v>
      </c>
      <c r="F37" s="23" t="str">
        <f t="shared" si="14"/>
        <v>Partner 3</v>
      </c>
      <c r="G37" s="23" t="str">
        <f t="shared" si="14"/>
        <v>Partner 4</v>
      </c>
      <c r="H37" s="23" t="str">
        <f t="shared" si="14"/>
        <v>Partner 5</v>
      </c>
      <c r="I37" s="24" t="s">
        <v>17</v>
      </c>
    </row>
    <row r="38" spans="1:9" ht="14.5" x14ac:dyDescent="0.35">
      <c r="A38" s="26" t="s">
        <v>39</v>
      </c>
      <c r="D38" s="29">
        <f t="shared" ref="D38:H38" si="15">D20+D25+D35</f>
        <v>248209.27403531721</v>
      </c>
      <c r="E38" s="29">
        <f t="shared" si="15"/>
        <v>207806.14780902554</v>
      </c>
      <c r="F38" s="29">
        <f t="shared" si="15"/>
        <v>208442.28907782867</v>
      </c>
      <c r="G38" s="29">
        <f t="shared" si="15"/>
        <v>297224.77436232835</v>
      </c>
      <c r="H38" s="29">
        <f t="shared" si="15"/>
        <v>285317.51471550035</v>
      </c>
      <c r="I38" s="28">
        <f t="shared" ref="I38:I40" si="16">SUM(D38:H38)</f>
        <v>1247000</v>
      </c>
    </row>
    <row r="39" spans="1:9" ht="14.5" x14ac:dyDescent="0.35">
      <c r="A39" s="43" t="s">
        <v>34</v>
      </c>
      <c r="B39" s="44"/>
      <c r="C39" s="44"/>
      <c r="D39" s="57">
        <v>-7000</v>
      </c>
      <c r="E39" s="57">
        <v>-7000</v>
      </c>
      <c r="F39" s="57">
        <f>14000</f>
        <v>14000</v>
      </c>
      <c r="G39" s="57">
        <f>500</f>
        <v>500</v>
      </c>
      <c r="H39" s="57">
        <v>-500</v>
      </c>
      <c r="I39" s="55">
        <f t="shared" si="16"/>
        <v>0</v>
      </c>
    </row>
    <row r="40" spans="1:9" ht="14.5" x14ac:dyDescent="0.35">
      <c r="A40" s="26" t="s">
        <v>40</v>
      </c>
      <c r="D40" s="29">
        <f t="shared" ref="D40:H40" si="17">D38+D39</f>
        <v>241209.27403531721</v>
      </c>
      <c r="E40" s="29">
        <f t="shared" si="17"/>
        <v>200806.14780902554</v>
      </c>
      <c r="F40" s="29">
        <f t="shared" si="17"/>
        <v>222442.28907782867</v>
      </c>
      <c r="G40" s="29">
        <f t="shared" si="17"/>
        <v>297724.77436232835</v>
      </c>
      <c r="H40" s="29">
        <f t="shared" si="17"/>
        <v>284817.51471550035</v>
      </c>
      <c r="I40" s="28">
        <f t="shared" si="16"/>
        <v>1247000</v>
      </c>
    </row>
    <row r="41" spans="1:9" ht="14.5" x14ac:dyDescent="0.35">
      <c r="I41" s="28"/>
    </row>
    <row r="42" spans="1:9" ht="14.5" x14ac:dyDescent="0.35">
      <c r="A42" s="43" t="s">
        <v>41</v>
      </c>
      <c r="B42" s="44"/>
      <c r="C42" s="44"/>
      <c r="D42" s="58">
        <v>0</v>
      </c>
      <c r="E42" s="58">
        <v>0</v>
      </c>
      <c r="F42" s="58">
        <v>0</v>
      </c>
      <c r="G42" s="58">
        <v>0</v>
      </c>
      <c r="H42" s="59">
        <v>0</v>
      </c>
      <c r="I42" s="55">
        <f>SUM(D42:H42)</f>
        <v>0</v>
      </c>
    </row>
    <row r="43" spans="1:9" ht="14.5" x14ac:dyDescent="0.35">
      <c r="I43" s="25"/>
    </row>
    <row r="44" spans="1:9" ht="14.5" x14ac:dyDescent="0.35">
      <c r="A44" s="26" t="s">
        <v>42</v>
      </c>
      <c r="D44" s="29">
        <f t="shared" ref="D44:I44" si="18">D40+D42</f>
        <v>241209.27403531721</v>
      </c>
      <c r="E44" s="29">
        <f t="shared" si="18"/>
        <v>200806.14780902554</v>
      </c>
      <c r="F44" s="29">
        <f t="shared" si="18"/>
        <v>222442.28907782867</v>
      </c>
      <c r="G44" s="29">
        <f t="shared" si="18"/>
        <v>297724.77436232835</v>
      </c>
      <c r="H44" s="29">
        <f t="shared" si="18"/>
        <v>284817.51471550035</v>
      </c>
      <c r="I44" s="28">
        <f t="shared" si="18"/>
        <v>1247000</v>
      </c>
    </row>
    <row r="45" spans="1:9" ht="14.5" x14ac:dyDescent="0.35">
      <c r="A45" s="26" t="s">
        <v>43</v>
      </c>
      <c r="I45" s="25"/>
    </row>
    <row r="46" spans="1:9" ht="14.5" x14ac:dyDescent="0.35">
      <c r="A46" s="26"/>
      <c r="I46" s="25"/>
    </row>
    <row r="47" spans="1:9" ht="14.5" x14ac:dyDescent="0.35">
      <c r="A47" s="26" t="s">
        <v>44</v>
      </c>
      <c r="D47" s="29">
        <f t="shared" ref="D47:I47" si="19">-D3-D5</f>
        <v>-170000</v>
      </c>
      <c r="E47" s="29">
        <f t="shared" si="19"/>
        <v>-195000</v>
      </c>
      <c r="F47" s="29">
        <f t="shared" si="19"/>
        <v>-155000</v>
      </c>
      <c r="G47" s="29">
        <f t="shared" si="19"/>
        <v>-245000</v>
      </c>
      <c r="H47" s="29">
        <f t="shared" si="19"/>
        <v>-270000</v>
      </c>
      <c r="I47" s="28">
        <f t="shared" si="19"/>
        <v>-1035000</v>
      </c>
    </row>
    <row r="48" spans="1:9" ht="14.5" x14ac:dyDescent="0.35">
      <c r="I48" s="25"/>
    </row>
    <row r="49" spans="1:9" ht="14.5" x14ac:dyDescent="0.35">
      <c r="A49" s="43" t="s">
        <v>45</v>
      </c>
      <c r="B49" s="44"/>
      <c r="C49" s="44"/>
      <c r="D49" s="60">
        <f t="shared" ref="D49:I49" si="20">-D4</f>
        <v>-5000</v>
      </c>
      <c r="E49" s="60">
        <f t="shared" si="20"/>
        <v>-1000</v>
      </c>
      <c r="F49" s="60">
        <f t="shared" si="20"/>
        <v>-500</v>
      </c>
      <c r="G49" s="60">
        <f t="shared" si="20"/>
        <v>-2500</v>
      </c>
      <c r="H49" s="60">
        <f t="shared" si="20"/>
        <v>-3000</v>
      </c>
      <c r="I49" s="55">
        <f t="shared" si="20"/>
        <v>-12000</v>
      </c>
    </row>
    <row r="50" spans="1:9" ht="14.5" x14ac:dyDescent="0.35">
      <c r="I50" s="25"/>
    </row>
    <row r="51" spans="1:9" ht="15" thickBot="1" x14ac:dyDescent="0.4">
      <c r="A51" s="61" t="s">
        <v>46</v>
      </c>
      <c r="B51" s="62"/>
      <c r="C51" s="62"/>
      <c r="D51" s="63">
        <f t="shared" ref="D51:I51" si="21">SUM(D44:D49)</f>
        <v>66209.274035317212</v>
      </c>
      <c r="E51" s="63">
        <f t="shared" si="21"/>
        <v>4806.1478090255405</v>
      </c>
      <c r="F51" s="63">
        <f t="shared" si="21"/>
        <v>66942.289077828667</v>
      </c>
      <c r="G51" s="63">
        <f t="shared" si="21"/>
        <v>50224.774362328346</v>
      </c>
      <c r="H51" s="63">
        <f t="shared" si="21"/>
        <v>11817.514715500351</v>
      </c>
      <c r="I51" s="64">
        <f t="shared" si="21"/>
        <v>200000</v>
      </c>
    </row>
    <row r="54" spans="1:9" ht="14" x14ac:dyDescent="0.3">
      <c r="A54" s="26" t="s">
        <v>47</v>
      </c>
    </row>
    <row r="55" spans="1:9" ht="14.5" x14ac:dyDescent="0.35">
      <c r="A55" s="65" t="s">
        <v>48</v>
      </c>
      <c r="B55" s="66"/>
      <c r="C55" s="66"/>
      <c r="D55" s="66"/>
      <c r="E55" s="66"/>
      <c r="F55" s="66"/>
    </row>
    <row r="56" spans="1:9" ht="14.5" x14ac:dyDescent="0.35">
      <c r="A56" s="67" t="s">
        <v>49</v>
      </c>
      <c r="B56" s="68"/>
      <c r="C56" s="68"/>
      <c r="D56" s="68"/>
      <c r="E56" s="68"/>
      <c r="F56" s="68"/>
    </row>
    <row r="57" spans="1:9" ht="14.5" x14ac:dyDescent="0.35">
      <c r="A57" s="69" t="s">
        <v>50</v>
      </c>
      <c r="B57" s="70"/>
      <c r="C57" s="70"/>
      <c r="D57" s="70"/>
      <c r="E57" s="70"/>
      <c r="F57" s="70"/>
      <c r="G57" s="70"/>
      <c r="H57" s="70"/>
    </row>
    <row r="58" spans="1:9" ht="14.5" x14ac:dyDescent="0.35">
      <c r="A58" s="71" t="s">
        <v>51</v>
      </c>
      <c r="B58" s="72"/>
      <c r="C58" s="72"/>
      <c r="D58" s="72"/>
      <c r="E58" s="72"/>
      <c r="F58" s="72"/>
      <c r="G58" s="72"/>
      <c r="H58" s="72"/>
      <c r="I58" s="72"/>
    </row>
    <row r="59" spans="1:9" ht="14.5" x14ac:dyDescent="0.35">
      <c r="A59" s="49" t="s">
        <v>52</v>
      </c>
      <c r="B59" s="73"/>
      <c r="C59" s="73"/>
      <c r="D59" s="73"/>
      <c r="E59" s="73"/>
      <c r="F59" s="73"/>
      <c r="G59" s="73"/>
      <c r="H59" s="73"/>
      <c r="I59" s="73"/>
    </row>
    <row r="60" spans="1:9" ht="14.5" x14ac:dyDescent="0.35">
      <c r="A60" s="74" t="s">
        <v>53</v>
      </c>
      <c r="B60" s="75"/>
      <c r="C60" s="75"/>
      <c r="D60" s="75"/>
      <c r="E60" s="75"/>
      <c r="F60" s="75"/>
      <c r="G60" s="75"/>
      <c r="H60" s="75"/>
      <c r="I60" s="75"/>
    </row>
    <row r="61" spans="1:9" ht="14.5" x14ac:dyDescent="0.35">
      <c r="A61" s="76" t="s">
        <v>54</v>
      </c>
      <c r="B61" s="77"/>
      <c r="C61" s="77"/>
      <c r="D61" s="77"/>
      <c r="E61" s="77"/>
    </row>
    <row r="62" spans="1:9" ht="14.5" x14ac:dyDescent="0.35">
      <c r="A62" s="78" t="s">
        <v>55</v>
      </c>
      <c r="B62" s="79"/>
      <c r="C62" s="79"/>
      <c r="D62" s="79"/>
      <c r="E62" s="79"/>
      <c r="F62" s="79"/>
      <c r="G62" s="79"/>
    </row>
  </sheetData>
  <conditionalFormatting sqref="D51:I5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EBD4-DE4D-42A3-85A7-9C646F2D8B6F}">
  <dimension ref="A1:N202"/>
  <sheetViews>
    <sheetView topLeftCell="B4" zoomScale="120" zoomScaleNormal="120" workbookViewId="0">
      <selection activeCell="K15" sqref="K15"/>
    </sheetView>
  </sheetViews>
  <sheetFormatPr defaultColWidth="8.81640625" defaultRowHeight="14" x14ac:dyDescent="0.3"/>
  <cols>
    <col min="1" max="1" width="14.54296875" style="83" hidden="1" customWidth="1"/>
    <col min="2" max="2" width="3.54296875" style="83" customWidth="1"/>
    <col min="3" max="3" width="50.81640625" style="84" bestFit="1" customWidth="1"/>
    <col min="4" max="4" width="11.81640625" style="139" bestFit="1" customWidth="1"/>
    <col min="5" max="5" width="17.54296875" style="84" customWidth="1"/>
    <col min="6" max="6" width="11.1796875" style="84" bestFit="1" customWidth="1"/>
    <col min="7" max="7" width="10.81640625" style="84" customWidth="1"/>
    <col min="8" max="9" width="9.54296875" style="84" customWidth="1"/>
    <col min="10" max="10" width="11.81640625" style="84" bestFit="1" customWidth="1"/>
    <col min="11" max="11" width="9.54296875" style="84" customWidth="1"/>
    <col min="12" max="12" width="10.81640625" style="84" customWidth="1"/>
    <col min="13" max="13" width="14.1796875" style="83" bestFit="1" customWidth="1"/>
    <col min="14" max="16384" width="8.81640625" style="83"/>
  </cols>
  <sheetData>
    <row r="1" spans="1:13" x14ac:dyDescent="0.3">
      <c r="D1" s="85"/>
      <c r="E1" s="86" t="s">
        <v>32</v>
      </c>
      <c r="F1" s="86" t="s">
        <v>11</v>
      </c>
      <c r="G1" s="86" t="s">
        <v>12</v>
      </c>
      <c r="H1" s="86" t="s">
        <v>13</v>
      </c>
      <c r="I1" s="86" t="s">
        <v>14</v>
      </c>
      <c r="J1" s="86" t="s">
        <v>16</v>
      </c>
      <c r="K1" s="86" t="s">
        <v>56</v>
      </c>
      <c r="L1" s="86" t="s">
        <v>57</v>
      </c>
    </row>
    <row r="2" spans="1:13" x14ac:dyDescent="0.3">
      <c r="D2" s="87" t="s">
        <v>58</v>
      </c>
      <c r="E2" s="88" t="s">
        <v>59</v>
      </c>
      <c r="F2" s="89">
        <v>0.17865139109667702</v>
      </c>
      <c r="G2" s="89">
        <v>0.11953024282870267</v>
      </c>
      <c r="H2" s="89">
        <v>0.13214804918941428</v>
      </c>
      <c r="I2" s="89">
        <v>0.14930026551293357</v>
      </c>
      <c r="J2" s="89">
        <v>0.13928550673966944</v>
      </c>
      <c r="K2" s="89">
        <v>0.1145528260454141</v>
      </c>
      <c r="L2" s="89">
        <v>0.16653171858718879</v>
      </c>
      <c r="M2" s="90"/>
    </row>
    <row r="3" spans="1:13" x14ac:dyDescent="0.3">
      <c r="D3" s="87" t="s">
        <v>60</v>
      </c>
      <c r="E3" s="88" t="s">
        <v>61</v>
      </c>
      <c r="F3" s="89">
        <v>0.17143017653465226</v>
      </c>
      <c r="G3" s="89">
        <v>0.12652502956335235</v>
      </c>
      <c r="H3" s="89">
        <v>0.12725034680621233</v>
      </c>
      <c r="I3" s="89">
        <v>0.13292439680192941</v>
      </c>
      <c r="J3" s="89">
        <v>0.12361986701775582</v>
      </c>
      <c r="K3" s="89">
        <v>0.12020186513326588</v>
      </c>
      <c r="L3" s="89">
        <v>0.19804831814283189</v>
      </c>
      <c r="M3" s="90"/>
    </row>
    <row r="4" spans="1:13" x14ac:dyDescent="0.3">
      <c r="A4" s="84"/>
      <c r="B4" s="84"/>
      <c r="D4" s="87" t="s">
        <v>62</v>
      </c>
      <c r="E4" s="91" t="s">
        <v>63</v>
      </c>
      <c r="F4" s="92">
        <v>0.125</v>
      </c>
      <c r="G4" s="92">
        <v>0.15</v>
      </c>
      <c r="H4" s="92">
        <v>0.15</v>
      </c>
      <c r="I4" s="92">
        <v>0.12</v>
      </c>
      <c r="J4" s="92">
        <v>0.125</v>
      </c>
      <c r="K4" s="92">
        <v>0.15</v>
      </c>
      <c r="L4" s="92">
        <v>0.18</v>
      </c>
      <c r="M4" s="90"/>
    </row>
    <row r="5" spans="1:13" x14ac:dyDescent="0.3">
      <c r="A5" s="84"/>
      <c r="B5" s="84"/>
      <c r="C5" s="93" t="s">
        <v>64</v>
      </c>
      <c r="D5" s="94" t="s">
        <v>65</v>
      </c>
      <c r="E5" s="91" t="s">
        <v>66</v>
      </c>
      <c r="F5" s="92">
        <v>0.15714365969589755</v>
      </c>
      <c r="G5" s="92">
        <v>0.13469108621024761</v>
      </c>
      <c r="H5" s="92">
        <v>0.13505374483167759</v>
      </c>
      <c r="I5" s="92">
        <v>0.13789076982953613</v>
      </c>
      <c r="J5" s="92">
        <v>0.13323850493744932</v>
      </c>
      <c r="K5" s="92">
        <v>0.13152950399520436</v>
      </c>
      <c r="L5" s="92">
        <v>0.17045273049998738</v>
      </c>
      <c r="M5" s="90"/>
    </row>
    <row r="6" spans="1:13" x14ac:dyDescent="0.3">
      <c r="A6" s="84">
        <v>4010</v>
      </c>
      <c r="B6" s="84"/>
      <c r="C6" s="93" t="s">
        <v>67</v>
      </c>
      <c r="D6" s="95">
        <v>2600000</v>
      </c>
      <c r="E6" s="96"/>
      <c r="F6" s="97"/>
      <c r="G6" s="97"/>
      <c r="H6" s="97"/>
      <c r="I6" s="97"/>
      <c r="J6" s="97"/>
      <c r="K6" s="97"/>
      <c r="L6" s="97"/>
    </row>
    <row r="7" spans="1:13" x14ac:dyDescent="0.3">
      <c r="A7" s="84">
        <v>4011</v>
      </c>
      <c r="B7" s="84"/>
      <c r="C7" s="93" t="s">
        <v>68</v>
      </c>
      <c r="D7" s="95">
        <v>580000</v>
      </c>
      <c r="E7" s="96"/>
      <c r="F7" s="97"/>
      <c r="G7" s="97"/>
      <c r="H7" s="97"/>
      <c r="I7" s="97"/>
      <c r="J7" s="97"/>
      <c r="K7" s="97"/>
      <c r="L7" s="97"/>
    </row>
    <row r="8" spans="1:13" x14ac:dyDescent="0.3">
      <c r="A8" s="84">
        <v>4012</v>
      </c>
      <c r="B8" s="84"/>
      <c r="C8" s="93" t="s">
        <v>69</v>
      </c>
      <c r="D8" s="95">
        <v>1100</v>
      </c>
      <c r="E8" s="96"/>
      <c r="F8" s="97"/>
      <c r="G8" s="97"/>
      <c r="H8" s="97"/>
      <c r="I8" s="97"/>
      <c r="J8" s="97"/>
      <c r="K8" s="97"/>
      <c r="L8" s="97"/>
    </row>
    <row r="9" spans="1:13" x14ac:dyDescent="0.3">
      <c r="A9" s="84">
        <v>4013</v>
      </c>
      <c r="B9" s="84"/>
      <c r="C9" s="93" t="s">
        <v>70</v>
      </c>
      <c r="D9" s="95">
        <v>0</v>
      </c>
      <c r="E9" s="96"/>
      <c r="F9" s="97"/>
      <c r="G9" s="97"/>
      <c r="H9" s="97"/>
      <c r="I9" s="97"/>
      <c r="J9" s="97"/>
      <c r="K9" s="97"/>
      <c r="L9" s="97"/>
    </row>
    <row r="10" spans="1:13" x14ac:dyDescent="0.3">
      <c r="A10" s="84">
        <v>4014</v>
      </c>
      <c r="B10" s="84"/>
      <c r="C10" s="93" t="s">
        <v>71</v>
      </c>
      <c r="D10" s="95">
        <v>0</v>
      </c>
      <c r="E10" s="96"/>
      <c r="F10" s="97"/>
      <c r="G10" s="98"/>
      <c r="H10" s="97"/>
      <c r="I10" s="97"/>
      <c r="J10" s="97"/>
      <c r="K10" s="97"/>
      <c r="L10" s="97"/>
    </row>
    <row r="11" spans="1:13" x14ac:dyDescent="0.3">
      <c r="A11" s="84">
        <v>4015</v>
      </c>
      <c r="B11" s="84"/>
      <c r="C11" s="93" t="s">
        <v>72</v>
      </c>
      <c r="D11" s="95">
        <v>0</v>
      </c>
      <c r="E11" s="96"/>
      <c r="F11" s="97"/>
      <c r="G11" s="99"/>
      <c r="H11" s="97"/>
      <c r="I11" s="97"/>
      <c r="J11" s="97"/>
      <c r="K11" s="97"/>
      <c r="L11" s="97"/>
    </row>
    <row r="12" spans="1:13" x14ac:dyDescent="0.3">
      <c r="A12" s="84">
        <v>4016</v>
      </c>
      <c r="B12" s="84"/>
      <c r="C12" s="93" t="s">
        <v>73</v>
      </c>
      <c r="D12" s="95">
        <v>260000</v>
      </c>
      <c r="E12" s="96"/>
      <c r="F12" s="97"/>
      <c r="G12" s="99"/>
      <c r="H12" s="97"/>
      <c r="I12" s="97"/>
      <c r="J12" s="97"/>
      <c r="K12" s="97"/>
      <c r="L12" s="97"/>
    </row>
    <row r="13" spans="1:13" x14ac:dyDescent="0.3">
      <c r="A13" s="84">
        <v>4017</v>
      </c>
      <c r="B13" s="84"/>
      <c r="C13" s="93" t="s">
        <v>74</v>
      </c>
      <c r="D13" s="95">
        <v>130000</v>
      </c>
      <c r="E13" s="96"/>
      <c r="F13" s="97"/>
      <c r="G13" s="99"/>
      <c r="H13" s="97"/>
      <c r="I13" s="97"/>
      <c r="J13" s="97"/>
      <c r="K13" s="97"/>
      <c r="L13" s="97"/>
    </row>
    <row r="14" spans="1:13" x14ac:dyDescent="0.3">
      <c r="A14" s="84">
        <v>4910</v>
      </c>
      <c r="B14" s="84"/>
      <c r="C14" s="93" t="s">
        <v>75</v>
      </c>
      <c r="D14" s="95">
        <v>2200</v>
      </c>
      <c r="E14" s="96"/>
      <c r="F14" s="97"/>
      <c r="G14" s="99"/>
      <c r="H14" s="97"/>
      <c r="I14" s="97"/>
      <c r="J14" s="97"/>
      <c r="K14" s="97"/>
      <c r="L14" s="97"/>
    </row>
    <row r="15" spans="1:13" x14ac:dyDescent="0.3">
      <c r="A15" s="84">
        <v>4999</v>
      </c>
      <c r="B15" s="84"/>
      <c r="C15" s="93" t="s">
        <v>76</v>
      </c>
      <c r="D15" s="95"/>
      <c r="E15" s="96"/>
      <c r="F15" s="97"/>
      <c r="G15" s="97"/>
      <c r="H15" s="97"/>
      <c r="I15" s="97"/>
      <c r="J15" s="97"/>
      <c r="K15" s="97"/>
      <c r="L15" s="97"/>
    </row>
    <row r="16" spans="1:13" x14ac:dyDescent="0.3">
      <c r="A16" s="84"/>
      <c r="B16" s="84"/>
      <c r="C16" s="93" t="s">
        <v>77</v>
      </c>
      <c r="D16" s="95" t="str">
        <f>IFERROR(VLOOKUP(A16,#REF!,2,FALSE),"0")</f>
        <v>0</v>
      </c>
      <c r="E16" s="100"/>
      <c r="F16" s="101"/>
      <c r="G16" s="101"/>
      <c r="H16" s="101"/>
      <c r="I16" s="101"/>
      <c r="J16" s="101"/>
      <c r="K16" s="101"/>
      <c r="L16" s="101"/>
    </row>
    <row r="17" spans="1:13" x14ac:dyDescent="0.3">
      <c r="A17" s="84"/>
      <c r="B17" s="84"/>
      <c r="C17" s="93" t="s">
        <v>78</v>
      </c>
      <c r="D17" s="95" t="str">
        <f>IFERROR(VLOOKUP(A17,#REF!,2,FALSE),"0")</f>
        <v>0</v>
      </c>
      <c r="E17" s="96"/>
      <c r="F17" s="97"/>
      <c r="G17" s="97"/>
      <c r="H17" s="97"/>
      <c r="I17" s="97"/>
      <c r="J17" s="97"/>
      <c r="K17" s="97"/>
      <c r="L17" s="97"/>
    </row>
    <row r="18" spans="1:13" x14ac:dyDescent="0.3">
      <c r="A18" s="84">
        <v>4510</v>
      </c>
      <c r="B18" s="84"/>
      <c r="C18" s="93" t="s">
        <v>79</v>
      </c>
      <c r="D18" s="95">
        <v>-6000</v>
      </c>
      <c r="E18" s="96" t="s">
        <v>61</v>
      </c>
      <c r="F18" s="102">
        <f>$D18*F3</f>
        <v>-1028.5810592079135</v>
      </c>
      <c r="G18" s="102">
        <f t="shared" ref="G18:L18" si="0">$D18*G3</f>
        <v>-759.15017738011409</v>
      </c>
      <c r="H18" s="102">
        <f t="shared" si="0"/>
        <v>-763.50208083727398</v>
      </c>
      <c r="I18" s="102">
        <f t="shared" si="0"/>
        <v>-797.54638081157646</v>
      </c>
      <c r="J18" s="102">
        <f t="shared" si="0"/>
        <v>-741.71920210653491</v>
      </c>
      <c r="K18" s="102">
        <f t="shared" si="0"/>
        <v>-721.21119079959522</v>
      </c>
      <c r="L18" s="102">
        <f t="shared" si="0"/>
        <v>-1188.2899088569914</v>
      </c>
    </row>
    <row r="19" spans="1:13" x14ac:dyDescent="0.3">
      <c r="A19" s="84">
        <v>4520</v>
      </c>
      <c r="B19" s="84"/>
      <c r="C19" s="93" t="s">
        <v>80</v>
      </c>
      <c r="D19" s="95">
        <v>-3500</v>
      </c>
      <c r="E19" s="96" t="s">
        <v>61</v>
      </c>
      <c r="F19" s="102">
        <f>$D19*F3</f>
        <v>-600.00561787128288</v>
      </c>
      <c r="G19" s="102">
        <f t="shared" ref="G19:L19" si="1">$D19*G3</f>
        <v>-442.83760347173325</v>
      </c>
      <c r="H19" s="102">
        <f t="shared" si="1"/>
        <v>-445.37621382174319</v>
      </c>
      <c r="I19" s="102">
        <f t="shared" si="1"/>
        <v>-465.23538880675295</v>
      </c>
      <c r="J19" s="102">
        <f t="shared" si="1"/>
        <v>-432.66953456214537</v>
      </c>
      <c r="K19" s="102">
        <f t="shared" si="1"/>
        <v>-420.70652796643054</v>
      </c>
      <c r="L19" s="102">
        <f t="shared" si="1"/>
        <v>-693.16911349991165</v>
      </c>
    </row>
    <row r="20" spans="1:13" x14ac:dyDescent="0.3">
      <c r="A20" s="84"/>
      <c r="B20" s="84"/>
      <c r="C20" s="93" t="s">
        <v>81</v>
      </c>
      <c r="D20" s="95">
        <f>SUM(D6:D19)</f>
        <v>3563800</v>
      </c>
      <c r="E20" s="100"/>
      <c r="F20" s="101"/>
      <c r="G20" s="101"/>
      <c r="H20" s="101"/>
      <c r="I20" s="101"/>
      <c r="J20" s="101"/>
      <c r="K20" s="101"/>
      <c r="L20" s="101"/>
    </row>
    <row r="21" spans="1:13" x14ac:dyDescent="0.3">
      <c r="A21" s="84"/>
      <c r="B21" s="84"/>
      <c r="C21" s="93" t="s">
        <v>82</v>
      </c>
      <c r="D21" s="95">
        <v>750000</v>
      </c>
      <c r="E21" s="103" t="s">
        <v>59</v>
      </c>
      <c r="F21" s="104">
        <f t="shared" ref="F21:L21" si="2">$D21*F2</f>
        <v>133988.54332250776</v>
      </c>
      <c r="G21" s="104">
        <f t="shared" si="2"/>
        <v>89647.682121527003</v>
      </c>
      <c r="H21" s="104">
        <f t="shared" si="2"/>
        <v>99111.036892060714</v>
      </c>
      <c r="I21" s="104">
        <f t="shared" si="2"/>
        <v>111975.19913470017</v>
      </c>
      <c r="J21" s="104">
        <f t="shared" si="2"/>
        <v>104464.13005475208</v>
      </c>
      <c r="K21" s="104">
        <f t="shared" si="2"/>
        <v>85914.619534060577</v>
      </c>
      <c r="L21" s="104">
        <f t="shared" si="2"/>
        <v>124898.78894039159</v>
      </c>
      <c r="M21" s="105"/>
    </row>
    <row r="22" spans="1:13" x14ac:dyDescent="0.3">
      <c r="A22" s="84"/>
      <c r="B22" s="84"/>
      <c r="C22" s="93" t="s">
        <v>83</v>
      </c>
      <c r="D22" s="95">
        <f>D12</f>
        <v>260000</v>
      </c>
      <c r="E22" s="106" t="s">
        <v>66</v>
      </c>
      <c r="F22" s="107">
        <f>($D22*0.5/7)+($D22*0.5*F$3)</f>
        <v>40857.351520933371</v>
      </c>
      <c r="G22" s="107">
        <f t="shared" ref="G22:L22" si="3">($D22*0.5/7)+($D22*0.5*G$3)</f>
        <v>35019.682414664378</v>
      </c>
      <c r="H22" s="107">
        <f t="shared" si="3"/>
        <v>35113.97365623618</v>
      </c>
      <c r="I22" s="107">
        <f t="shared" si="3"/>
        <v>35851.600155679393</v>
      </c>
      <c r="J22" s="107">
        <f t="shared" si="3"/>
        <v>34642.011283736829</v>
      </c>
      <c r="K22" s="107">
        <f t="shared" si="3"/>
        <v>34197.671038753135</v>
      </c>
      <c r="L22" s="107">
        <f t="shared" si="3"/>
        <v>44317.709929996723</v>
      </c>
      <c r="M22" s="105"/>
    </row>
    <row r="23" spans="1:13" x14ac:dyDescent="0.3">
      <c r="A23" s="84" t="s">
        <v>84</v>
      </c>
      <c r="B23" s="84"/>
      <c r="C23" s="93" t="s">
        <v>85</v>
      </c>
      <c r="D23" s="95">
        <v>172000</v>
      </c>
      <c r="E23" s="103" t="s">
        <v>63</v>
      </c>
      <c r="F23" s="104">
        <f>D23/7</f>
        <v>24571.428571428572</v>
      </c>
      <c r="G23" s="104">
        <f t="shared" ref="G23:L27" si="4">F23</f>
        <v>24571.428571428572</v>
      </c>
      <c r="H23" s="104">
        <f t="shared" si="4"/>
        <v>24571.428571428572</v>
      </c>
      <c r="I23" s="104">
        <f t="shared" si="4"/>
        <v>24571.428571428572</v>
      </c>
      <c r="J23" s="104">
        <f t="shared" si="4"/>
        <v>24571.428571428572</v>
      </c>
      <c r="K23" s="104">
        <f t="shared" si="4"/>
        <v>24571.428571428572</v>
      </c>
      <c r="L23" s="104">
        <f t="shared" si="4"/>
        <v>24571.428571428572</v>
      </c>
      <c r="M23" s="105"/>
    </row>
    <row r="24" spans="1:13" x14ac:dyDescent="0.3">
      <c r="A24" s="84" t="s">
        <v>86</v>
      </c>
      <c r="B24" s="84"/>
      <c r="C24" s="93" t="s">
        <v>87</v>
      </c>
      <c r="D24" s="95">
        <v>150000</v>
      </c>
      <c r="E24" s="103" t="s">
        <v>63</v>
      </c>
      <c r="F24" s="104">
        <f>D24/7</f>
        <v>21428.571428571428</v>
      </c>
      <c r="G24" s="104">
        <f t="shared" si="4"/>
        <v>21428.571428571428</v>
      </c>
      <c r="H24" s="104">
        <f t="shared" si="4"/>
        <v>21428.571428571428</v>
      </c>
      <c r="I24" s="104">
        <f t="shared" si="4"/>
        <v>21428.571428571428</v>
      </c>
      <c r="J24" s="104">
        <f t="shared" si="4"/>
        <v>21428.571428571428</v>
      </c>
      <c r="K24" s="104">
        <f t="shared" si="4"/>
        <v>21428.571428571428</v>
      </c>
      <c r="L24" s="104">
        <f t="shared" si="4"/>
        <v>21428.571428571428</v>
      </c>
      <c r="M24" s="105"/>
    </row>
    <row r="25" spans="1:13" x14ac:dyDescent="0.3">
      <c r="A25" s="84" t="s">
        <v>88</v>
      </c>
      <c r="B25" s="84"/>
      <c r="C25" s="93" t="s">
        <v>89</v>
      </c>
      <c r="D25" s="95">
        <v>165000</v>
      </c>
      <c r="E25" s="103" t="s">
        <v>63</v>
      </c>
      <c r="F25" s="104">
        <f>D25/7</f>
        <v>23571.428571428572</v>
      </c>
      <c r="G25" s="104">
        <f t="shared" si="4"/>
        <v>23571.428571428572</v>
      </c>
      <c r="H25" s="104">
        <f t="shared" si="4"/>
        <v>23571.428571428572</v>
      </c>
      <c r="I25" s="104">
        <f t="shared" si="4"/>
        <v>23571.428571428572</v>
      </c>
      <c r="J25" s="104">
        <f t="shared" si="4"/>
        <v>23571.428571428572</v>
      </c>
      <c r="K25" s="104">
        <f t="shared" si="4"/>
        <v>23571.428571428572</v>
      </c>
      <c r="L25" s="104">
        <f t="shared" si="4"/>
        <v>23571.428571428572</v>
      </c>
      <c r="M25" s="105"/>
    </row>
    <row r="26" spans="1:13" x14ac:dyDescent="0.3">
      <c r="A26" s="84" t="s">
        <v>90</v>
      </c>
      <c r="B26" s="84"/>
      <c r="C26" s="93" t="s">
        <v>91</v>
      </c>
      <c r="D26" s="95">
        <v>130000</v>
      </c>
      <c r="E26" s="103" t="s">
        <v>63</v>
      </c>
      <c r="F26" s="104">
        <f>D26/7</f>
        <v>18571.428571428572</v>
      </c>
      <c r="G26" s="104">
        <f t="shared" si="4"/>
        <v>18571.428571428572</v>
      </c>
      <c r="H26" s="104">
        <f t="shared" si="4"/>
        <v>18571.428571428572</v>
      </c>
      <c r="I26" s="104">
        <f t="shared" si="4"/>
        <v>18571.428571428572</v>
      </c>
      <c r="J26" s="104">
        <f t="shared" si="4"/>
        <v>18571.428571428572</v>
      </c>
      <c r="K26" s="104">
        <f t="shared" si="4"/>
        <v>18571.428571428572</v>
      </c>
      <c r="L26" s="104">
        <f t="shared" si="4"/>
        <v>18571.428571428572</v>
      </c>
      <c r="M26" s="105"/>
    </row>
    <row r="27" spans="1:13" x14ac:dyDescent="0.3">
      <c r="A27" s="84" t="s">
        <v>92</v>
      </c>
      <c r="B27" s="84"/>
      <c r="C27" s="93" t="s">
        <v>93</v>
      </c>
      <c r="D27" s="95">
        <v>100000</v>
      </c>
      <c r="E27" s="103" t="s">
        <v>63</v>
      </c>
      <c r="F27" s="104">
        <f>D27/7</f>
        <v>14285.714285714286</v>
      </c>
      <c r="G27" s="104">
        <f t="shared" si="4"/>
        <v>14285.714285714286</v>
      </c>
      <c r="H27" s="104">
        <f t="shared" si="4"/>
        <v>14285.714285714286</v>
      </c>
      <c r="I27" s="104">
        <f t="shared" si="4"/>
        <v>14285.714285714286</v>
      </c>
      <c r="J27" s="104">
        <f t="shared" si="4"/>
        <v>14285.714285714286</v>
      </c>
      <c r="K27" s="104">
        <f t="shared" si="4"/>
        <v>14285.714285714286</v>
      </c>
      <c r="L27" s="104">
        <f t="shared" si="4"/>
        <v>14285.714285714286</v>
      </c>
      <c r="M27" s="105"/>
    </row>
    <row r="28" spans="1:13" x14ac:dyDescent="0.3">
      <c r="A28" s="84"/>
      <c r="B28" s="84"/>
      <c r="C28" s="93" t="s">
        <v>94</v>
      </c>
      <c r="D28" s="108">
        <f>D20-(SUM(D21:D27))</f>
        <v>1836800</v>
      </c>
      <c r="E28" s="103" t="s">
        <v>61</v>
      </c>
      <c r="F28" s="104">
        <f t="shared" ref="F28:L28" si="5">$D28*F$3</f>
        <v>314882.94825884927</v>
      </c>
      <c r="G28" s="104">
        <f t="shared" si="5"/>
        <v>232401.1743019656</v>
      </c>
      <c r="H28" s="104">
        <f t="shared" si="5"/>
        <v>233733.43701365081</v>
      </c>
      <c r="I28" s="104">
        <f t="shared" si="5"/>
        <v>244155.53204578394</v>
      </c>
      <c r="J28" s="104">
        <f t="shared" si="5"/>
        <v>227064.97173821388</v>
      </c>
      <c r="K28" s="104">
        <f t="shared" si="5"/>
        <v>220786.78587678276</v>
      </c>
      <c r="L28" s="104">
        <f t="shared" si="5"/>
        <v>363775.15076475363</v>
      </c>
      <c r="M28" s="105"/>
    </row>
    <row r="29" spans="1:13" x14ac:dyDescent="0.3">
      <c r="A29" s="84"/>
      <c r="B29" s="84"/>
      <c r="C29" s="93"/>
      <c r="D29" s="108"/>
      <c r="E29" s="103"/>
      <c r="F29" s="104"/>
      <c r="G29" s="104"/>
      <c r="H29" s="104"/>
      <c r="I29" s="104"/>
      <c r="J29" s="104"/>
      <c r="K29" s="104"/>
      <c r="L29" s="104"/>
      <c r="M29" s="105"/>
    </row>
    <row r="30" spans="1:13" x14ac:dyDescent="0.3">
      <c r="A30" s="84"/>
      <c r="B30" s="84"/>
      <c r="C30" s="93" t="s">
        <v>95</v>
      </c>
      <c r="D30" s="109">
        <f>SUM(D21:D28)</f>
        <v>3563800</v>
      </c>
      <c r="E30" s="100"/>
      <c r="F30" s="110">
        <f t="shared" ref="F30:L30" si="6">SUM(F18:F29)</f>
        <v>590528.82785378257</v>
      </c>
      <c r="G30" s="110">
        <f t="shared" si="6"/>
        <v>458295.12248587655</v>
      </c>
      <c r="H30" s="110">
        <f t="shared" si="6"/>
        <v>469178.14069586014</v>
      </c>
      <c r="I30" s="110">
        <f t="shared" si="6"/>
        <v>493148.12099511665</v>
      </c>
      <c r="J30" s="110">
        <f t="shared" si="6"/>
        <v>467425.29576860555</v>
      </c>
      <c r="K30" s="110">
        <f t="shared" si="6"/>
        <v>442185.73015940189</v>
      </c>
      <c r="L30" s="110">
        <f t="shared" si="6"/>
        <v>633538.76204135641</v>
      </c>
      <c r="M30" s="105"/>
    </row>
    <row r="31" spans="1:13" x14ac:dyDescent="0.3">
      <c r="C31" s="93"/>
      <c r="D31" s="108"/>
      <c r="E31" s="100"/>
      <c r="F31" s="110"/>
      <c r="G31" s="110"/>
      <c r="H31" s="110"/>
      <c r="I31" s="110"/>
      <c r="J31" s="110"/>
      <c r="K31" s="110"/>
      <c r="L31" s="110"/>
      <c r="M31" s="105"/>
    </row>
    <row r="32" spans="1:13" x14ac:dyDescent="0.3">
      <c r="C32" s="93" t="s">
        <v>96</v>
      </c>
      <c r="D32" s="108"/>
      <c r="E32" s="96"/>
      <c r="F32" s="107"/>
      <c r="G32" s="107"/>
      <c r="H32" s="107"/>
      <c r="I32" s="107"/>
      <c r="J32" s="107"/>
      <c r="K32" s="107"/>
      <c r="L32" s="107"/>
      <c r="M32" s="105"/>
    </row>
    <row r="33" spans="1:13" x14ac:dyDescent="0.3">
      <c r="A33" s="84">
        <v>5000</v>
      </c>
      <c r="C33" s="93" t="s">
        <v>97</v>
      </c>
      <c r="D33" s="108"/>
      <c r="E33" s="103"/>
      <c r="F33" s="104"/>
      <c r="G33" s="104"/>
      <c r="H33" s="104"/>
      <c r="I33" s="104"/>
      <c r="J33" s="104"/>
      <c r="K33" s="104"/>
      <c r="L33" s="104"/>
      <c r="M33" s="105"/>
    </row>
    <row r="34" spans="1:13" x14ac:dyDescent="0.3">
      <c r="A34" s="84">
        <v>5100</v>
      </c>
      <c r="C34" s="93" t="s">
        <v>98</v>
      </c>
      <c r="D34" s="108"/>
      <c r="E34" s="96"/>
      <c r="F34" s="107"/>
      <c r="G34" s="107"/>
      <c r="H34" s="107"/>
      <c r="I34" s="107"/>
      <c r="J34" s="107"/>
      <c r="K34" s="107"/>
      <c r="L34" s="107"/>
      <c r="M34" s="105"/>
    </row>
    <row r="35" spans="1:13" x14ac:dyDescent="0.3">
      <c r="A35" s="84">
        <v>5110</v>
      </c>
      <c r="B35" s="84"/>
      <c r="C35" s="93" t="s">
        <v>99</v>
      </c>
      <c r="D35" s="108">
        <v>110000</v>
      </c>
      <c r="E35" s="106" t="s">
        <v>66</v>
      </c>
      <c r="F35" s="107">
        <f t="shared" ref="F35:L35" si="7">($D35*0.5/7)+($D35*0.5*F$3)</f>
        <v>17285.802566548729</v>
      </c>
      <c r="G35" s="107">
        <f t="shared" si="7"/>
        <v>14816.019483127235</v>
      </c>
      <c r="H35" s="107">
        <f t="shared" si="7"/>
        <v>14855.911931484534</v>
      </c>
      <c r="I35" s="107">
        <f t="shared" si="7"/>
        <v>15167.984681248974</v>
      </c>
      <c r="J35" s="107">
        <f t="shared" si="7"/>
        <v>14656.235543119426</v>
      </c>
      <c r="K35" s="107">
        <f t="shared" si="7"/>
        <v>14468.245439472481</v>
      </c>
      <c r="L35" s="107">
        <f t="shared" si="7"/>
        <v>18749.80035499861</v>
      </c>
      <c r="M35" s="105"/>
    </row>
    <row r="36" spans="1:13" x14ac:dyDescent="0.3">
      <c r="A36" s="84">
        <v>5120</v>
      </c>
      <c r="B36" s="84"/>
      <c r="C36" s="93" t="s">
        <v>100</v>
      </c>
      <c r="D36" s="108">
        <v>85000</v>
      </c>
      <c r="E36" s="103" t="s">
        <v>61</v>
      </c>
      <c r="F36" s="104">
        <f t="shared" ref="F36:L36" si="8">$D36*F$3</f>
        <v>14571.565005445442</v>
      </c>
      <c r="G36" s="104">
        <f t="shared" si="8"/>
        <v>10754.62751288495</v>
      </c>
      <c r="H36" s="104">
        <f t="shared" si="8"/>
        <v>10816.279478528048</v>
      </c>
      <c r="I36" s="104">
        <f t="shared" si="8"/>
        <v>11298.573728163999</v>
      </c>
      <c r="J36" s="104">
        <f t="shared" si="8"/>
        <v>10507.688696509245</v>
      </c>
      <c r="K36" s="104">
        <f t="shared" si="8"/>
        <v>10217.158536327599</v>
      </c>
      <c r="L36" s="104">
        <f t="shared" si="8"/>
        <v>16834.107042140709</v>
      </c>
      <c r="M36" s="105"/>
    </row>
    <row r="37" spans="1:13" x14ac:dyDescent="0.3">
      <c r="A37" s="84">
        <v>5130</v>
      </c>
      <c r="B37" s="84"/>
      <c r="C37" s="93" t="s">
        <v>101</v>
      </c>
      <c r="D37" s="108">
        <v>325000</v>
      </c>
      <c r="E37" s="106" t="s">
        <v>66</v>
      </c>
      <c r="F37" s="107">
        <f t="shared" ref="F37:L52" si="9">($D37*0.5/7)+($D37*0.5*F$3)</f>
        <v>51071.689401166703</v>
      </c>
      <c r="G37" s="107">
        <f t="shared" si="9"/>
        <v>43774.603018330468</v>
      </c>
      <c r="H37" s="107">
        <f t="shared" si="9"/>
        <v>43892.467070295213</v>
      </c>
      <c r="I37" s="107">
        <f t="shared" si="9"/>
        <v>44814.500194599241</v>
      </c>
      <c r="J37" s="107">
        <f t="shared" si="9"/>
        <v>43302.514104671034</v>
      </c>
      <c r="K37" s="107">
        <f t="shared" si="9"/>
        <v>42747.088798441415</v>
      </c>
      <c r="L37" s="107">
        <f t="shared" si="9"/>
        <v>55397.137412495897</v>
      </c>
      <c r="M37" s="105"/>
    </row>
    <row r="38" spans="1:13" x14ac:dyDescent="0.3">
      <c r="A38" s="84">
        <v>5140</v>
      </c>
      <c r="B38" s="84"/>
      <c r="C38" s="93" t="s">
        <v>102</v>
      </c>
      <c r="D38" s="108">
        <v>145000</v>
      </c>
      <c r="E38" s="106" t="s">
        <v>66</v>
      </c>
      <c r="F38" s="107">
        <f t="shared" si="9"/>
        <v>22785.830655905145</v>
      </c>
      <c r="G38" s="107">
        <f t="shared" si="9"/>
        <v>19530.2075004859</v>
      </c>
      <c r="H38" s="107">
        <f t="shared" si="9"/>
        <v>19582.79300059325</v>
      </c>
      <c r="I38" s="107">
        <f t="shared" si="9"/>
        <v>19994.161625282737</v>
      </c>
      <c r="J38" s="107">
        <f t="shared" si="9"/>
        <v>19319.583215930154</v>
      </c>
      <c r="K38" s="107">
        <f t="shared" si="9"/>
        <v>19071.778079304633</v>
      </c>
      <c r="L38" s="107">
        <f t="shared" si="9"/>
        <v>24715.645922498166</v>
      </c>
      <c r="M38" s="105"/>
    </row>
    <row r="39" spans="1:13" x14ac:dyDescent="0.3">
      <c r="A39" s="84">
        <v>5190</v>
      </c>
      <c r="B39" s="84"/>
      <c r="C39" s="93" t="s">
        <v>103</v>
      </c>
      <c r="D39" s="108">
        <v>12000</v>
      </c>
      <c r="E39" s="106" t="s">
        <v>66</v>
      </c>
      <c r="F39" s="107">
        <f t="shared" si="9"/>
        <v>1885.7239163507707</v>
      </c>
      <c r="G39" s="107">
        <f t="shared" si="9"/>
        <v>1616.2930345229711</v>
      </c>
      <c r="H39" s="107">
        <f t="shared" si="9"/>
        <v>1620.6449379801311</v>
      </c>
      <c r="I39" s="107">
        <f t="shared" si="9"/>
        <v>1654.6892379544336</v>
      </c>
      <c r="J39" s="107">
        <f t="shared" si="9"/>
        <v>1598.8620592493921</v>
      </c>
      <c r="K39" s="107">
        <f t="shared" si="9"/>
        <v>1578.3540479424523</v>
      </c>
      <c r="L39" s="107">
        <f t="shared" si="9"/>
        <v>2045.4327659998485</v>
      </c>
      <c r="M39" s="105"/>
    </row>
    <row r="40" spans="1:13" x14ac:dyDescent="0.3">
      <c r="A40" s="84">
        <v>5195</v>
      </c>
      <c r="B40" s="84"/>
      <c r="C40" s="93" t="s">
        <v>104</v>
      </c>
      <c r="D40" s="108">
        <v>0</v>
      </c>
      <c r="E40" s="106" t="s">
        <v>66</v>
      </c>
      <c r="F40" s="107">
        <f t="shared" si="9"/>
        <v>0</v>
      </c>
      <c r="G40" s="107">
        <f t="shared" si="9"/>
        <v>0</v>
      </c>
      <c r="H40" s="107">
        <f t="shared" si="9"/>
        <v>0</v>
      </c>
      <c r="I40" s="107">
        <f t="shared" si="9"/>
        <v>0</v>
      </c>
      <c r="J40" s="107">
        <f t="shared" si="9"/>
        <v>0</v>
      </c>
      <c r="K40" s="107">
        <f t="shared" si="9"/>
        <v>0</v>
      </c>
      <c r="L40" s="107">
        <f t="shared" si="9"/>
        <v>0</v>
      </c>
      <c r="M40" s="105"/>
    </row>
    <row r="41" spans="1:13" x14ac:dyDescent="0.3">
      <c r="A41" s="84">
        <v>5200</v>
      </c>
      <c r="B41" s="84"/>
      <c r="C41" s="93" t="s">
        <v>105</v>
      </c>
      <c r="D41" s="108">
        <v>85000</v>
      </c>
      <c r="E41" s="106" t="s">
        <v>66</v>
      </c>
      <c r="F41" s="107">
        <f t="shared" si="9"/>
        <v>13357.211074151292</v>
      </c>
      <c r="G41" s="107">
        <f t="shared" si="9"/>
        <v>11448.742327871047</v>
      </c>
      <c r="H41" s="107">
        <f t="shared" si="9"/>
        <v>11479.568310692595</v>
      </c>
      <c r="I41" s="107">
        <f t="shared" si="9"/>
        <v>11720.71543551057</v>
      </c>
      <c r="J41" s="107">
        <f t="shared" si="9"/>
        <v>11325.272919683193</v>
      </c>
      <c r="K41" s="107">
        <f t="shared" si="9"/>
        <v>11180.00783959237</v>
      </c>
      <c r="L41" s="107">
        <f t="shared" si="9"/>
        <v>14488.482092498925</v>
      </c>
      <c r="M41" s="105"/>
    </row>
    <row r="42" spans="1:13" x14ac:dyDescent="0.3">
      <c r="A42" s="84">
        <v>5300</v>
      </c>
      <c r="B42" s="84"/>
      <c r="C42" s="93" t="s">
        <v>106</v>
      </c>
      <c r="D42" s="108">
        <v>70000</v>
      </c>
      <c r="E42" s="106" t="s">
        <v>66</v>
      </c>
      <c r="F42" s="107">
        <f t="shared" si="9"/>
        <v>11000.056178712828</v>
      </c>
      <c r="G42" s="107">
        <f t="shared" si="9"/>
        <v>9428.376034717332</v>
      </c>
      <c r="H42" s="107">
        <f t="shared" si="9"/>
        <v>9453.7621382174329</v>
      </c>
      <c r="I42" s="107">
        <f t="shared" si="9"/>
        <v>9652.3538880675296</v>
      </c>
      <c r="J42" s="107">
        <f t="shared" si="9"/>
        <v>9326.6953456214542</v>
      </c>
      <c r="K42" s="107">
        <f t="shared" si="9"/>
        <v>9207.0652796643044</v>
      </c>
      <c r="L42" s="107">
        <f t="shared" si="9"/>
        <v>11931.691134999117</v>
      </c>
      <c r="M42" s="105"/>
    </row>
    <row r="43" spans="1:13" x14ac:dyDescent="0.3">
      <c r="A43" s="84">
        <v>5400</v>
      </c>
      <c r="B43" s="84"/>
      <c r="C43" s="93" t="s">
        <v>107</v>
      </c>
      <c r="D43" s="108">
        <v>0</v>
      </c>
      <c r="E43" s="106" t="s">
        <v>66</v>
      </c>
      <c r="F43" s="107">
        <f t="shared" si="9"/>
        <v>0</v>
      </c>
      <c r="G43" s="107">
        <f t="shared" si="9"/>
        <v>0</v>
      </c>
      <c r="H43" s="107">
        <f t="shared" si="9"/>
        <v>0</v>
      </c>
      <c r="I43" s="107">
        <f t="shared" si="9"/>
        <v>0</v>
      </c>
      <c r="J43" s="107">
        <f t="shared" si="9"/>
        <v>0</v>
      </c>
      <c r="K43" s="107">
        <f t="shared" si="9"/>
        <v>0</v>
      </c>
      <c r="L43" s="107">
        <f t="shared" si="9"/>
        <v>0</v>
      </c>
      <c r="M43" s="105"/>
    </row>
    <row r="44" spans="1:13" x14ac:dyDescent="0.3">
      <c r="A44" s="84">
        <v>5410</v>
      </c>
      <c r="B44" s="84"/>
      <c r="C44" s="93" t="s">
        <v>108</v>
      </c>
      <c r="D44" s="108">
        <v>0</v>
      </c>
      <c r="E44" s="106" t="s">
        <v>66</v>
      </c>
      <c r="F44" s="107">
        <f t="shared" si="9"/>
        <v>0</v>
      </c>
      <c r="G44" s="107">
        <f t="shared" si="9"/>
        <v>0</v>
      </c>
      <c r="H44" s="107">
        <f t="shared" si="9"/>
        <v>0</v>
      </c>
      <c r="I44" s="107">
        <f t="shared" si="9"/>
        <v>0</v>
      </c>
      <c r="J44" s="107">
        <f t="shared" si="9"/>
        <v>0</v>
      </c>
      <c r="K44" s="107">
        <f t="shared" si="9"/>
        <v>0</v>
      </c>
      <c r="L44" s="107">
        <f t="shared" si="9"/>
        <v>0</v>
      </c>
      <c r="M44" s="105"/>
    </row>
    <row r="45" spans="1:13" x14ac:dyDescent="0.3">
      <c r="A45" s="84">
        <v>5411</v>
      </c>
      <c r="B45" s="84"/>
      <c r="C45" s="93" t="s">
        <v>109</v>
      </c>
      <c r="D45" s="108">
        <v>20000</v>
      </c>
      <c r="E45" s="106" t="s">
        <v>66</v>
      </c>
      <c r="F45" s="107">
        <f t="shared" si="9"/>
        <v>3142.8731939179515</v>
      </c>
      <c r="G45" s="107">
        <f t="shared" si="9"/>
        <v>2693.8217242049523</v>
      </c>
      <c r="H45" s="107">
        <f t="shared" si="9"/>
        <v>2701.0748966335523</v>
      </c>
      <c r="I45" s="107">
        <f t="shared" si="9"/>
        <v>2757.8153965907227</v>
      </c>
      <c r="J45" s="107">
        <f t="shared" si="9"/>
        <v>2664.770098748987</v>
      </c>
      <c r="K45" s="107">
        <f t="shared" si="9"/>
        <v>2630.5900799040874</v>
      </c>
      <c r="L45" s="107">
        <f t="shared" si="9"/>
        <v>3409.0546099997473</v>
      </c>
      <c r="M45" s="105"/>
    </row>
    <row r="46" spans="1:13" x14ac:dyDescent="0.3">
      <c r="A46" s="84">
        <v>5412</v>
      </c>
      <c r="B46" s="84"/>
      <c r="C46" s="93" t="s">
        <v>110</v>
      </c>
      <c r="D46" s="108">
        <v>2000</v>
      </c>
      <c r="E46" s="106" t="s">
        <v>66</v>
      </c>
      <c r="F46" s="107">
        <f t="shared" si="9"/>
        <v>314.28731939179511</v>
      </c>
      <c r="G46" s="107">
        <f t="shared" si="9"/>
        <v>269.38217242049518</v>
      </c>
      <c r="H46" s="107">
        <f t="shared" si="9"/>
        <v>270.10748966335518</v>
      </c>
      <c r="I46" s="107">
        <f t="shared" si="9"/>
        <v>275.78153965907228</v>
      </c>
      <c r="J46" s="107">
        <f t="shared" si="9"/>
        <v>266.47700987489867</v>
      </c>
      <c r="K46" s="107">
        <f t="shared" si="9"/>
        <v>263.05900799040876</v>
      </c>
      <c r="L46" s="107">
        <f t="shared" si="9"/>
        <v>340.90546099997471</v>
      </c>
      <c r="M46" s="105"/>
    </row>
    <row r="47" spans="1:13" x14ac:dyDescent="0.3">
      <c r="A47" s="84">
        <v>5413</v>
      </c>
      <c r="B47" s="84"/>
      <c r="C47" s="93" t="s">
        <v>111</v>
      </c>
      <c r="D47" s="108">
        <v>300</v>
      </c>
      <c r="E47" s="106" t="s">
        <v>66</v>
      </c>
      <c r="F47" s="107">
        <f t="shared" si="9"/>
        <v>47.143097908769263</v>
      </c>
      <c r="G47" s="107">
        <f t="shared" si="9"/>
        <v>40.407325863074277</v>
      </c>
      <c r="H47" s="107">
        <f t="shared" si="9"/>
        <v>40.516123449503276</v>
      </c>
      <c r="I47" s="107">
        <f t="shared" si="9"/>
        <v>41.367230948860836</v>
      </c>
      <c r="J47" s="107">
        <f t="shared" si="9"/>
        <v>39.971551481234798</v>
      </c>
      <c r="K47" s="107">
        <f t="shared" si="9"/>
        <v>39.458851198561305</v>
      </c>
      <c r="L47" s="107">
        <f t="shared" si="9"/>
        <v>51.135819149996209</v>
      </c>
      <c r="M47" s="105"/>
    </row>
    <row r="48" spans="1:13" x14ac:dyDescent="0.3">
      <c r="A48" s="84">
        <v>5414</v>
      </c>
      <c r="B48" s="84"/>
      <c r="C48" s="93" t="s">
        <v>112</v>
      </c>
      <c r="D48" s="108">
        <v>700</v>
      </c>
      <c r="E48" s="106" t="s">
        <v>66</v>
      </c>
      <c r="F48" s="107">
        <f t="shared" si="9"/>
        <v>110.00056178712829</v>
      </c>
      <c r="G48" s="107">
        <f t="shared" si="9"/>
        <v>94.283760347173313</v>
      </c>
      <c r="H48" s="107">
        <f t="shared" si="9"/>
        <v>94.537621382174308</v>
      </c>
      <c r="I48" s="107">
        <f t="shared" si="9"/>
        <v>96.523538880675289</v>
      </c>
      <c r="J48" s="107">
        <f t="shared" si="9"/>
        <v>93.266953456214537</v>
      </c>
      <c r="K48" s="107">
        <f t="shared" si="9"/>
        <v>92.07065279664306</v>
      </c>
      <c r="L48" s="107">
        <f t="shared" si="9"/>
        <v>119.31691134999116</v>
      </c>
      <c r="M48" s="105"/>
    </row>
    <row r="49" spans="1:13" x14ac:dyDescent="0.3">
      <c r="A49" s="84">
        <v>5415</v>
      </c>
      <c r="B49" s="84"/>
      <c r="C49" s="93" t="s">
        <v>113</v>
      </c>
      <c r="D49" s="108">
        <v>0</v>
      </c>
      <c r="E49" s="106" t="s">
        <v>66</v>
      </c>
      <c r="F49" s="107">
        <f t="shared" si="9"/>
        <v>0</v>
      </c>
      <c r="G49" s="107">
        <f t="shared" si="9"/>
        <v>0</v>
      </c>
      <c r="H49" s="107">
        <f t="shared" si="9"/>
        <v>0</v>
      </c>
      <c r="I49" s="107">
        <f t="shared" si="9"/>
        <v>0</v>
      </c>
      <c r="J49" s="107">
        <f t="shared" si="9"/>
        <v>0</v>
      </c>
      <c r="K49" s="107">
        <f t="shared" si="9"/>
        <v>0</v>
      </c>
      <c r="L49" s="107">
        <f t="shared" si="9"/>
        <v>0</v>
      </c>
      <c r="M49" s="105"/>
    </row>
    <row r="50" spans="1:13" x14ac:dyDescent="0.3">
      <c r="A50" s="84">
        <v>5418</v>
      </c>
      <c r="B50" s="84"/>
      <c r="C50" s="93" t="s">
        <v>114</v>
      </c>
      <c r="D50" s="108">
        <v>350</v>
      </c>
      <c r="E50" s="106" t="s">
        <v>66</v>
      </c>
      <c r="F50" s="107">
        <f t="shared" si="9"/>
        <v>55.000280893564145</v>
      </c>
      <c r="G50" s="107">
        <f t="shared" si="9"/>
        <v>47.141880173586657</v>
      </c>
      <c r="H50" s="107">
        <f t="shared" si="9"/>
        <v>47.268810691087154</v>
      </c>
      <c r="I50" s="107">
        <f t="shared" si="9"/>
        <v>48.261769440337645</v>
      </c>
      <c r="J50" s="107">
        <f t="shared" si="9"/>
        <v>46.633476728107269</v>
      </c>
      <c r="K50" s="107">
        <f t="shared" si="9"/>
        <v>46.03532639832153</v>
      </c>
      <c r="L50" s="107">
        <f t="shared" si="9"/>
        <v>59.658455674995579</v>
      </c>
      <c r="M50" s="105"/>
    </row>
    <row r="51" spans="1:13" x14ac:dyDescent="0.3">
      <c r="A51" s="84">
        <v>5420</v>
      </c>
      <c r="B51" s="84"/>
      <c r="C51" s="93" t="s">
        <v>115</v>
      </c>
      <c r="D51" s="108">
        <v>800</v>
      </c>
      <c r="E51" s="106" t="s">
        <v>66</v>
      </c>
      <c r="F51" s="107">
        <f t="shared" si="9"/>
        <v>125.71492775671805</v>
      </c>
      <c r="G51" s="107">
        <f t="shared" si="9"/>
        <v>107.75286896819809</v>
      </c>
      <c r="H51" s="107">
        <f t="shared" si="9"/>
        <v>108.04299586534208</v>
      </c>
      <c r="I51" s="107">
        <f t="shared" si="9"/>
        <v>110.31261586362891</v>
      </c>
      <c r="J51" s="107">
        <f t="shared" si="9"/>
        <v>106.59080394995948</v>
      </c>
      <c r="K51" s="107">
        <f t="shared" si="9"/>
        <v>105.22360319616349</v>
      </c>
      <c r="L51" s="107">
        <f t="shared" si="9"/>
        <v>136.3621843999899</v>
      </c>
      <c r="M51" s="105"/>
    </row>
    <row r="52" spans="1:13" x14ac:dyDescent="0.3">
      <c r="A52" s="84">
        <v>6000</v>
      </c>
      <c r="B52" s="84"/>
      <c r="C52" s="93" t="s">
        <v>116</v>
      </c>
      <c r="D52" s="108">
        <v>0</v>
      </c>
      <c r="E52" s="106" t="s">
        <v>66</v>
      </c>
      <c r="F52" s="107">
        <f t="shared" si="9"/>
        <v>0</v>
      </c>
      <c r="G52" s="107">
        <f t="shared" si="9"/>
        <v>0</v>
      </c>
      <c r="H52" s="107">
        <f t="shared" si="9"/>
        <v>0</v>
      </c>
      <c r="I52" s="107">
        <f t="shared" si="9"/>
        <v>0</v>
      </c>
      <c r="J52" s="107">
        <f t="shared" si="9"/>
        <v>0</v>
      </c>
      <c r="K52" s="107">
        <f t="shared" si="9"/>
        <v>0</v>
      </c>
      <c r="L52" s="107">
        <f t="shared" si="9"/>
        <v>0</v>
      </c>
      <c r="M52" s="105"/>
    </row>
    <row r="53" spans="1:13" x14ac:dyDescent="0.3">
      <c r="A53" s="84">
        <v>6100</v>
      </c>
      <c r="B53" s="84"/>
      <c r="C53" s="93" t="s">
        <v>117</v>
      </c>
      <c r="D53" s="108">
        <v>0</v>
      </c>
      <c r="E53" s="106" t="s">
        <v>66</v>
      </c>
      <c r="F53" s="107">
        <f t="shared" ref="F53:L67" si="10">($D53*0.5/7)+($D53*0.5*F$3)</f>
        <v>0</v>
      </c>
      <c r="G53" s="107">
        <f t="shared" si="10"/>
        <v>0</v>
      </c>
      <c r="H53" s="107">
        <f t="shared" si="10"/>
        <v>0</v>
      </c>
      <c r="I53" s="107">
        <f t="shared" si="10"/>
        <v>0</v>
      </c>
      <c r="J53" s="107">
        <f t="shared" si="10"/>
        <v>0</v>
      </c>
      <c r="K53" s="107">
        <f t="shared" si="10"/>
        <v>0</v>
      </c>
      <c r="L53" s="107">
        <f t="shared" si="10"/>
        <v>0</v>
      </c>
      <c r="M53" s="105"/>
    </row>
    <row r="54" spans="1:13" x14ac:dyDescent="0.3">
      <c r="A54" s="84">
        <v>6120</v>
      </c>
      <c r="B54" s="84"/>
      <c r="C54" s="93" t="s">
        <v>118</v>
      </c>
      <c r="D54" s="108">
        <v>170000</v>
      </c>
      <c r="E54" s="106" t="s">
        <v>66</v>
      </c>
      <c r="F54" s="107">
        <f t="shared" si="10"/>
        <v>26714.422148302583</v>
      </c>
      <c r="G54" s="107">
        <f t="shared" si="10"/>
        <v>22897.484655742093</v>
      </c>
      <c r="H54" s="107">
        <f t="shared" si="10"/>
        <v>22959.136621385191</v>
      </c>
      <c r="I54" s="107">
        <f t="shared" si="10"/>
        <v>23441.430871021141</v>
      </c>
      <c r="J54" s="107">
        <f t="shared" si="10"/>
        <v>22650.545839366387</v>
      </c>
      <c r="K54" s="107">
        <f t="shared" si="10"/>
        <v>22360.01567918474</v>
      </c>
      <c r="L54" s="107">
        <f t="shared" si="10"/>
        <v>28976.964184997851</v>
      </c>
      <c r="M54" s="105"/>
    </row>
    <row r="55" spans="1:13" x14ac:dyDescent="0.3">
      <c r="A55" s="84">
        <v>6121</v>
      </c>
      <c r="B55" s="84"/>
      <c r="C55" s="93" t="s">
        <v>119</v>
      </c>
      <c r="D55" s="108">
        <v>65000</v>
      </c>
      <c r="E55" s="106" t="s">
        <v>66</v>
      </c>
      <c r="F55" s="107">
        <f t="shared" si="10"/>
        <v>10214.337880233343</v>
      </c>
      <c r="G55" s="107">
        <f t="shared" si="10"/>
        <v>8754.9206036660944</v>
      </c>
      <c r="H55" s="107">
        <f t="shared" si="10"/>
        <v>8778.4934140590449</v>
      </c>
      <c r="I55" s="107">
        <f t="shared" si="10"/>
        <v>8962.9000389198482</v>
      </c>
      <c r="J55" s="107">
        <f t="shared" si="10"/>
        <v>8660.5028209342072</v>
      </c>
      <c r="K55" s="107">
        <f t="shared" si="10"/>
        <v>8549.4177596882837</v>
      </c>
      <c r="L55" s="107">
        <f t="shared" si="10"/>
        <v>11079.427482499181</v>
      </c>
      <c r="M55" s="105"/>
    </row>
    <row r="56" spans="1:13" x14ac:dyDescent="0.3">
      <c r="A56" s="84">
        <v>6140</v>
      </c>
      <c r="B56" s="84"/>
      <c r="C56" s="93" t="s">
        <v>120</v>
      </c>
      <c r="D56" s="108">
        <v>8800</v>
      </c>
      <c r="E56" s="106" t="s">
        <v>66</v>
      </c>
      <c r="F56" s="107">
        <f t="shared" si="10"/>
        <v>1382.8642053238984</v>
      </c>
      <c r="G56" s="107">
        <f t="shared" si="10"/>
        <v>1185.2815586501788</v>
      </c>
      <c r="H56" s="107">
        <f t="shared" si="10"/>
        <v>1188.4729545187629</v>
      </c>
      <c r="I56" s="107">
        <f t="shared" si="10"/>
        <v>1213.4387744999181</v>
      </c>
      <c r="J56" s="107">
        <f t="shared" si="10"/>
        <v>1172.4988434495542</v>
      </c>
      <c r="K56" s="107">
        <f t="shared" si="10"/>
        <v>1157.4596351577984</v>
      </c>
      <c r="L56" s="107">
        <f t="shared" si="10"/>
        <v>1499.9840283998888</v>
      </c>
      <c r="M56" s="105"/>
    </row>
    <row r="57" spans="1:13" x14ac:dyDescent="0.3">
      <c r="A57" s="84">
        <v>6150</v>
      </c>
      <c r="B57" s="84"/>
      <c r="C57" s="93" t="s">
        <v>121</v>
      </c>
      <c r="D57" s="108">
        <v>0</v>
      </c>
      <c r="E57" s="106" t="s">
        <v>66</v>
      </c>
      <c r="F57" s="107">
        <f t="shared" si="10"/>
        <v>0</v>
      </c>
      <c r="G57" s="107">
        <f t="shared" si="10"/>
        <v>0</v>
      </c>
      <c r="H57" s="107">
        <f t="shared" si="10"/>
        <v>0</v>
      </c>
      <c r="I57" s="107">
        <f t="shared" si="10"/>
        <v>0</v>
      </c>
      <c r="J57" s="107">
        <f t="shared" si="10"/>
        <v>0</v>
      </c>
      <c r="K57" s="107">
        <f t="shared" si="10"/>
        <v>0</v>
      </c>
      <c r="L57" s="107">
        <f t="shared" si="10"/>
        <v>0</v>
      </c>
      <c r="M57" s="105"/>
    </row>
    <row r="58" spans="1:13" x14ac:dyDescent="0.3">
      <c r="A58" s="84">
        <v>6151</v>
      </c>
      <c r="B58" s="84"/>
      <c r="C58" s="93" t="s">
        <v>122</v>
      </c>
      <c r="D58" s="108">
        <v>1900</v>
      </c>
      <c r="E58" s="106" t="s">
        <v>66</v>
      </c>
      <c r="F58" s="107">
        <f t="shared" si="10"/>
        <v>298.57295342220539</v>
      </c>
      <c r="G58" s="107">
        <f t="shared" si="10"/>
        <v>255.91306379947045</v>
      </c>
      <c r="H58" s="107">
        <f t="shared" si="10"/>
        <v>256.60211518018741</v>
      </c>
      <c r="I58" s="107">
        <f t="shared" si="10"/>
        <v>261.99246267611863</v>
      </c>
      <c r="J58" s="107">
        <f t="shared" si="10"/>
        <v>253.15315938115376</v>
      </c>
      <c r="K58" s="107">
        <f t="shared" si="10"/>
        <v>249.90605759088831</v>
      </c>
      <c r="L58" s="107">
        <f t="shared" si="10"/>
        <v>323.86018794997602</v>
      </c>
      <c r="M58" s="105"/>
    </row>
    <row r="59" spans="1:13" x14ac:dyDescent="0.3">
      <c r="A59" s="84">
        <v>6152</v>
      </c>
      <c r="B59" s="84"/>
      <c r="C59" s="93" t="s">
        <v>123</v>
      </c>
      <c r="D59" s="108">
        <v>3300</v>
      </c>
      <c r="E59" s="106" t="s">
        <v>66</v>
      </c>
      <c r="F59" s="107">
        <f t="shared" si="10"/>
        <v>518.57407699646194</v>
      </c>
      <c r="G59" s="107">
        <f t="shared" si="10"/>
        <v>444.4805844938171</v>
      </c>
      <c r="H59" s="107">
        <f t="shared" si="10"/>
        <v>445.67735794453608</v>
      </c>
      <c r="I59" s="107">
        <f t="shared" si="10"/>
        <v>455.03954043746921</v>
      </c>
      <c r="J59" s="107">
        <f t="shared" si="10"/>
        <v>439.6870662935828</v>
      </c>
      <c r="K59" s="107">
        <f t="shared" si="10"/>
        <v>434.0473631841744</v>
      </c>
      <c r="L59" s="107">
        <f t="shared" si="10"/>
        <v>562.49401064995834</v>
      </c>
      <c r="M59" s="105"/>
    </row>
    <row r="60" spans="1:13" x14ac:dyDescent="0.3">
      <c r="A60" s="84">
        <v>6153</v>
      </c>
      <c r="B60" s="84"/>
      <c r="C60" s="93" t="s">
        <v>124</v>
      </c>
      <c r="D60" s="108">
        <v>3000</v>
      </c>
      <c r="E60" s="106" t="s">
        <v>66</v>
      </c>
      <c r="F60" s="107">
        <f t="shared" si="10"/>
        <v>471.43097908769266</v>
      </c>
      <c r="G60" s="107">
        <f t="shared" si="10"/>
        <v>404.07325863074277</v>
      </c>
      <c r="H60" s="107">
        <f t="shared" si="10"/>
        <v>405.16123449503277</v>
      </c>
      <c r="I60" s="107">
        <f t="shared" si="10"/>
        <v>413.67230948860839</v>
      </c>
      <c r="J60" s="107">
        <f t="shared" si="10"/>
        <v>399.71551481234803</v>
      </c>
      <c r="K60" s="107">
        <f t="shared" si="10"/>
        <v>394.58851198561308</v>
      </c>
      <c r="L60" s="107">
        <f t="shared" si="10"/>
        <v>511.35819149996212</v>
      </c>
      <c r="M60" s="105"/>
    </row>
    <row r="61" spans="1:13" x14ac:dyDescent="0.3">
      <c r="A61" s="84">
        <v>6160</v>
      </c>
      <c r="B61" s="84"/>
      <c r="C61" s="93" t="s">
        <v>125</v>
      </c>
      <c r="D61" s="108">
        <v>13000</v>
      </c>
      <c r="E61" s="106" t="s">
        <v>66</v>
      </c>
      <c r="F61" s="107">
        <f t="shared" si="10"/>
        <v>2042.8675760466681</v>
      </c>
      <c r="G61" s="107">
        <f t="shared" si="10"/>
        <v>1750.9841207332188</v>
      </c>
      <c r="H61" s="107">
        <f t="shared" si="10"/>
        <v>1755.6986828118088</v>
      </c>
      <c r="I61" s="107">
        <f t="shared" si="10"/>
        <v>1792.5800077839697</v>
      </c>
      <c r="J61" s="107">
        <f t="shared" si="10"/>
        <v>1732.1005641868414</v>
      </c>
      <c r="K61" s="107">
        <f t="shared" si="10"/>
        <v>1709.8835519376566</v>
      </c>
      <c r="L61" s="107">
        <f t="shared" si="10"/>
        <v>2215.8854964998359</v>
      </c>
      <c r="M61" s="105"/>
    </row>
    <row r="62" spans="1:13" x14ac:dyDescent="0.3">
      <c r="A62" s="84">
        <v>6161</v>
      </c>
      <c r="B62" s="84"/>
      <c r="C62" s="93" t="s">
        <v>126</v>
      </c>
      <c r="D62" s="108">
        <v>17500</v>
      </c>
      <c r="E62" s="106" t="s">
        <v>66</v>
      </c>
      <c r="F62" s="107">
        <f t="shared" si="10"/>
        <v>2750.014044678207</v>
      </c>
      <c r="G62" s="107">
        <f t="shared" si="10"/>
        <v>2357.094008679333</v>
      </c>
      <c r="H62" s="107">
        <f t="shared" si="10"/>
        <v>2363.4405345543582</v>
      </c>
      <c r="I62" s="107">
        <f t="shared" si="10"/>
        <v>2413.0884720168824</v>
      </c>
      <c r="J62" s="107">
        <f t="shared" si="10"/>
        <v>2331.6738364053635</v>
      </c>
      <c r="K62" s="107">
        <f t="shared" si="10"/>
        <v>2301.7663199160761</v>
      </c>
      <c r="L62" s="107">
        <f t="shared" si="10"/>
        <v>2982.9227837497792</v>
      </c>
      <c r="M62" s="105"/>
    </row>
    <row r="63" spans="1:13" x14ac:dyDescent="0.3">
      <c r="A63" s="84">
        <v>6162</v>
      </c>
      <c r="B63" s="84"/>
      <c r="C63" s="93" t="s">
        <v>127</v>
      </c>
      <c r="D63" s="108">
        <v>3750</v>
      </c>
      <c r="E63" s="106" t="s">
        <v>66</v>
      </c>
      <c r="F63" s="107">
        <f t="shared" si="10"/>
        <v>589.28872385961586</v>
      </c>
      <c r="G63" s="107">
        <f t="shared" si="10"/>
        <v>505.09157328842849</v>
      </c>
      <c r="H63" s="107">
        <f t="shared" si="10"/>
        <v>506.45154311879094</v>
      </c>
      <c r="I63" s="107">
        <f t="shared" si="10"/>
        <v>517.09038686076042</v>
      </c>
      <c r="J63" s="107">
        <f t="shared" si="10"/>
        <v>499.64439351543501</v>
      </c>
      <c r="K63" s="107">
        <f t="shared" si="10"/>
        <v>493.23563998201632</v>
      </c>
      <c r="L63" s="107">
        <f t="shared" si="10"/>
        <v>639.19773937495256</v>
      </c>
      <c r="M63" s="105"/>
    </row>
    <row r="64" spans="1:13" x14ac:dyDescent="0.3">
      <c r="A64" s="84">
        <v>6170</v>
      </c>
      <c r="B64" s="84"/>
      <c r="C64" s="93" t="s">
        <v>128</v>
      </c>
      <c r="D64" s="108">
        <v>9300</v>
      </c>
      <c r="E64" s="106" t="s">
        <v>66</v>
      </c>
      <c r="F64" s="107">
        <f t="shared" si="10"/>
        <v>1461.4360351718474</v>
      </c>
      <c r="G64" s="107">
        <f t="shared" si="10"/>
        <v>1252.6271017553026</v>
      </c>
      <c r="H64" s="107">
        <f t="shared" si="10"/>
        <v>1255.9998269346015</v>
      </c>
      <c r="I64" s="107">
        <f t="shared" si="10"/>
        <v>1282.3841594146861</v>
      </c>
      <c r="J64" s="107">
        <f t="shared" si="10"/>
        <v>1239.1180959182789</v>
      </c>
      <c r="K64" s="107">
        <f t="shared" si="10"/>
        <v>1223.2243871554006</v>
      </c>
      <c r="L64" s="107">
        <f t="shared" si="10"/>
        <v>1585.2103936498825</v>
      </c>
      <c r="M64" s="105"/>
    </row>
    <row r="65" spans="1:13" x14ac:dyDescent="0.3">
      <c r="A65" s="84">
        <v>6171</v>
      </c>
      <c r="B65" s="84"/>
      <c r="C65" s="93" t="s">
        <v>129</v>
      </c>
      <c r="D65" s="108">
        <v>0</v>
      </c>
      <c r="E65" s="106" t="s">
        <v>66</v>
      </c>
      <c r="F65" s="107">
        <f t="shared" si="10"/>
        <v>0</v>
      </c>
      <c r="G65" s="107">
        <f t="shared" si="10"/>
        <v>0</v>
      </c>
      <c r="H65" s="107">
        <f t="shared" si="10"/>
        <v>0</v>
      </c>
      <c r="I65" s="107">
        <f t="shared" si="10"/>
        <v>0</v>
      </c>
      <c r="J65" s="107">
        <f t="shared" si="10"/>
        <v>0</v>
      </c>
      <c r="K65" s="107">
        <f t="shared" si="10"/>
        <v>0</v>
      </c>
      <c r="L65" s="107">
        <f t="shared" si="10"/>
        <v>0</v>
      </c>
      <c r="M65" s="105"/>
    </row>
    <row r="66" spans="1:13" x14ac:dyDescent="0.3">
      <c r="A66" s="84">
        <v>6180</v>
      </c>
      <c r="B66" s="84"/>
      <c r="C66" s="93" t="s">
        <v>130</v>
      </c>
      <c r="D66" s="108">
        <v>1800</v>
      </c>
      <c r="E66" s="106" t="s">
        <v>66</v>
      </c>
      <c r="F66" s="107">
        <f t="shared" si="10"/>
        <v>282.85858745261561</v>
      </c>
      <c r="G66" s="107">
        <f t="shared" si="10"/>
        <v>242.44395517844569</v>
      </c>
      <c r="H66" s="107">
        <f t="shared" si="10"/>
        <v>243.0967406970197</v>
      </c>
      <c r="I66" s="107">
        <f t="shared" si="10"/>
        <v>248.20338569316505</v>
      </c>
      <c r="J66" s="107">
        <f t="shared" si="10"/>
        <v>239.82930888740881</v>
      </c>
      <c r="K66" s="107">
        <f t="shared" si="10"/>
        <v>236.75310719136786</v>
      </c>
      <c r="L66" s="107">
        <f t="shared" si="10"/>
        <v>306.81491489997728</v>
      </c>
      <c r="M66" s="105"/>
    </row>
    <row r="67" spans="1:13" x14ac:dyDescent="0.3">
      <c r="A67" s="84">
        <v>6200</v>
      </c>
      <c r="B67" s="84"/>
      <c r="C67" s="93" t="s">
        <v>131</v>
      </c>
      <c r="D67" s="108">
        <v>275</v>
      </c>
      <c r="E67" s="106" t="s">
        <v>66</v>
      </c>
      <c r="F67" s="107">
        <f t="shared" si="10"/>
        <v>43.214506416371826</v>
      </c>
      <c r="G67" s="107">
        <f t="shared" si="10"/>
        <v>37.040048707818087</v>
      </c>
      <c r="H67" s="107">
        <f t="shared" si="10"/>
        <v>37.13977982871134</v>
      </c>
      <c r="I67" s="107">
        <f t="shared" si="10"/>
        <v>37.919961703122439</v>
      </c>
      <c r="J67" s="107">
        <f t="shared" si="10"/>
        <v>36.640588857798569</v>
      </c>
      <c r="K67" s="107">
        <f t="shared" si="10"/>
        <v>36.1706135986812</v>
      </c>
      <c r="L67" s="107">
        <f t="shared" si="10"/>
        <v>46.874500887496524</v>
      </c>
      <c r="M67" s="105"/>
    </row>
    <row r="68" spans="1:13" x14ac:dyDescent="0.3">
      <c r="A68" s="84">
        <v>6300</v>
      </c>
      <c r="B68" s="84"/>
      <c r="C68" s="93" t="s">
        <v>132</v>
      </c>
      <c r="D68" s="108">
        <v>1500</v>
      </c>
      <c r="E68" s="103" t="s">
        <v>61</v>
      </c>
      <c r="F68" s="104">
        <f t="shared" ref="F68:L72" si="11">$D68*F$3</f>
        <v>257.14526480197839</v>
      </c>
      <c r="G68" s="104">
        <f t="shared" si="11"/>
        <v>189.78754434502852</v>
      </c>
      <c r="H68" s="104">
        <f t="shared" si="11"/>
        <v>190.87552020931849</v>
      </c>
      <c r="I68" s="104">
        <f t="shared" si="11"/>
        <v>199.38659520289411</v>
      </c>
      <c r="J68" s="104">
        <f t="shared" si="11"/>
        <v>185.42980052663373</v>
      </c>
      <c r="K68" s="104">
        <f t="shared" si="11"/>
        <v>180.3027976998988</v>
      </c>
      <c r="L68" s="104">
        <f t="shared" si="11"/>
        <v>297.07247721424784</v>
      </c>
      <c r="M68" s="105"/>
    </row>
    <row r="69" spans="1:13" x14ac:dyDescent="0.3">
      <c r="A69" s="84">
        <v>6310</v>
      </c>
      <c r="B69" s="84"/>
      <c r="C69" s="93" t="s">
        <v>133</v>
      </c>
      <c r="D69" s="108">
        <v>375</v>
      </c>
      <c r="E69" s="103" t="s">
        <v>61</v>
      </c>
      <c r="F69" s="104">
        <f t="shared" si="11"/>
        <v>64.286316200494596</v>
      </c>
      <c r="G69" s="104">
        <f t="shared" si="11"/>
        <v>47.44688608625713</v>
      </c>
      <c r="H69" s="104">
        <f t="shared" si="11"/>
        <v>47.718880052329624</v>
      </c>
      <c r="I69" s="104">
        <f t="shared" si="11"/>
        <v>49.846648800723528</v>
      </c>
      <c r="J69" s="104">
        <f t="shared" si="11"/>
        <v>46.357450131658432</v>
      </c>
      <c r="K69" s="104">
        <f t="shared" si="11"/>
        <v>45.075699424974701</v>
      </c>
      <c r="L69" s="104">
        <f t="shared" si="11"/>
        <v>74.26811930356196</v>
      </c>
      <c r="M69" s="105"/>
    </row>
    <row r="70" spans="1:13" x14ac:dyDescent="0.3">
      <c r="A70" s="84">
        <v>6311</v>
      </c>
      <c r="B70" s="84"/>
      <c r="C70" s="93" t="s">
        <v>134</v>
      </c>
      <c r="D70" s="108">
        <v>800</v>
      </c>
      <c r="E70" s="103" t="s">
        <v>61</v>
      </c>
      <c r="F70" s="104">
        <f t="shared" si="11"/>
        <v>137.1441412277218</v>
      </c>
      <c r="G70" s="104">
        <f t="shared" si="11"/>
        <v>101.22002365068188</v>
      </c>
      <c r="H70" s="104">
        <f t="shared" si="11"/>
        <v>101.80027744496986</v>
      </c>
      <c r="I70" s="104">
        <f t="shared" si="11"/>
        <v>106.33951744154353</v>
      </c>
      <c r="J70" s="104">
        <f t="shared" si="11"/>
        <v>98.895893614204653</v>
      </c>
      <c r="K70" s="104">
        <f t="shared" si="11"/>
        <v>96.161492106612698</v>
      </c>
      <c r="L70" s="104">
        <f t="shared" si="11"/>
        <v>158.43865451426552</v>
      </c>
      <c r="M70" s="105"/>
    </row>
    <row r="71" spans="1:13" x14ac:dyDescent="0.3">
      <c r="A71" s="84">
        <v>6320</v>
      </c>
      <c r="B71" s="84"/>
      <c r="C71" s="93" t="s">
        <v>135</v>
      </c>
      <c r="D71" s="108">
        <v>2900</v>
      </c>
      <c r="E71" s="103" t="s">
        <v>61</v>
      </c>
      <c r="F71" s="104">
        <f t="shared" si="11"/>
        <v>497.14751195049155</v>
      </c>
      <c r="G71" s="104">
        <f t="shared" si="11"/>
        <v>366.9225857337218</v>
      </c>
      <c r="H71" s="104">
        <f t="shared" si="11"/>
        <v>369.02600573801578</v>
      </c>
      <c r="I71" s="104">
        <f t="shared" si="11"/>
        <v>385.48075072559527</v>
      </c>
      <c r="J71" s="104">
        <f t="shared" si="11"/>
        <v>358.49761435149185</v>
      </c>
      <c r="K71" s="104">
        <f t="shared" si="11"/>
        <v>348.58540888647104</v>
      </c>
      <c r="L71" s="104">
        <f t="shared" si="11"/>
        <v>574.34012261421242</v>
      </c>
      <c r="M71" s="105"/>
    </row>
    <row r="72" spans="1:13" x14ac:dyDescent="0.3">
      <c r="A72" s="84">
        <v>6330</v>
      </c>
      <c r="B72" s="84"/>
      <c r="C72" s="93" t="s">
        <v>136</v>
      </c>
      <c r="D72" s="108">
        <v>2600</v>
      </c>
      <c r="E72" s="103" t="s">
        <v>61</v>
      </c>
      <c r="F72" s="104">
        <f t="shared" si="11"/>
        <v>445.71845899009588</v>
      </c>
      <c r="G72" s="104">
        <f t="shared" si="11"/>
        <v>328.96507686471608</v>
      </c>
      <c r="H72" s="104">
        <f t="shared" si="11"/>
        <v>330.85090169615205</v>
      </c>
      <c r="I72" s="104">
        <f t="shared" si="11"/>
        <v>345.60343168501646</v>
      </c>
      <c r="J72" s="104">
        <f t="shared" si="11"/>
        <v>321.41165424616514</v>
      </c>
      <c r="K72" s="104">
        <f t="shared" si="11"/>
        <v>312.52484934649129</v>
      </c>
      <c r="L72" s="104">
        <f t="shared" si="11"/>
        <v>514.92562717136286</v>
      </c>
      <c r="M72" s="105"/>
    </row>
    <row r="73" spans="1:13" x14ac:dyDescent="0.3">
      <c r="A73" s="84">
        <v>6331</v>
      </c>
      <c r="B73" s="84"/>
      <c r="C73" s="93" t="s">
        <v>137</v>
      </c>
      <c r="D73" s="95">
        <v>10250</v>
      </c>
      <c r="E73" s="103" t="s">
        <v>63</v>
      </c>
      <c r="F73" s="104">
        <f t="shared" ref="F73:F82" si="12">D73/7</f>
        <v>1464.2857142857142</v>
      </c>
      <c r="G73" s="104">
        <f t="shared" ref="G73:L82" si="13">F73</f>
        <v>1464.2857142857142</v>
      </c>
      <c r="H73" s="104">
        <f t="shared" si="13"/>
        <v>1464.2857142857142</v>
      </c>
      <c r="I73" s="104">
        <f t="shared" si="13"/>
        <v>1464.2857142857142</v>
      </c>
      <c r="J73" s="104">
        <f t="shared" si="13"/>
        <v>1464.2857142857142</v>
      </c>
      <c r="K73" s="104">
        <f t="shared" si="13"/>
        <v>1464.2857142857142</v>
      </c>
      <c r="L73" s="104">
        <f t="shared" si="13"/>
        <v>1464.2857142857142</v>
      </c>
      <c r="M73" s="105"/>
    </row>
    <row r="74" spans="1:13" x14ac:dyDescent="0.3">
      <c r="A74" s="84">
        <v>6332</v>
      </c>
      <c r="B74" s="84"/>
      <c r="C74" s="93" t="s">
        <v>138</v>
      </c>
      <c r="D74" s="108">
        <v>0</v>
      </c>
      <c r="E74" s="103" t="s">
        <v>63</v>
      </c>
      <c r="F74" s="104">
        <f t="shared" si="12"/>
        <v>0</v>
      </c>
      <c r="G74" s="104">
        <f t="shared" si="13"/>
        <v>0</v>
      </c>
      <c r="H74" s="104">
        <f t="shared" si="13"/>
        <v>0</v>
      </c>
      <c r="I74" s="104">
        <f t="shared" si="13"/>
        <v>0</v>
      </c>
      <c r="J74" s="104">
        <f t="shared" si="13"/>
        <v>0</v>
      </c>
      <c r="K74" s="104">
        <f t="shared" si="13"/>
        <v>0</v>
      </c>
      <c r="L74" s="104">
        <f t="shared" si="13"/>
        <v>0</v>
      </c>
      <c r="M74" s="105"/>
    </row>
    <row r="75" spans="1:13" x14ac:dyDescent="0.3">
      <c r="A75" s="84">
        <v>6333</v>
      </c>
      <c r="B75" s="84"/>
      <c r="C75" s="93" t="s">
        <v>139</v>
      </c>
      <c r="D75" s="108">
        <v>1150</v>
      </c>
      <c r="E75" s="103" t="s">
        <v>63</v>
      </c>
      <c r="F75" s="104">
        <f t="shared" si="12"/>
        <v>164.28571428571428</v>
      </c>
      <c r="G75" s="104">
        <f t="shared" si="13"/>
        <v>164.28571428571428</v>
      </c>
      <c r="H75" s="104">
        <f t="shared" si="13"/>
        <v>164.28571428571428</v>
      </c>
      <c r="I75" s="104">
        <f t="shared" si="13"/>
        <v>164.28571428571428</v>
      </c>
      <c r="J75" s="104">
        <f t="shared" si="13"/>
        <v>164.28571428571428</v>
      </c>
      <c r="K75" s="104">
        <f t="shared" si="13"/>
        <v>164.28571428571428</v>
      </c>
      <c r="L75" s="104">
        <f t="shared" si="13"/>
        <v>164.28571428571428</v>
      </c>
      <c r="M75" s="105"/>
    </row>
    <row r="76" spans="1:13" x14ac:dyDescent="0.3">
      <c r="A76" s="84">
        <v>6335</v>
      </c>
      <c r="B76" s="84"/>
      <c r="C76" s="93" t="s">
        <v>140</v>
      </c>
      <c r="D76" s="108">
        <v>0</v>
      </c>
      <c r="E76" s="103" t="s">
        <v>63</v>
      </c>
      <c r="F76" s="104">
        <f t="shared" si="12"/>
        <v>0</v>
      </c>
      <c r="G76" s="104">
        <f t="shared" si="13"/>
        <v>0</v>
      </c>
      <c r="H76" s="104">
        <f t="shared" si="13"/>
        <v>0</v>
      </c>
      <c r="I76" s="104">
        <f t="shared" si="13"/>
        <v>0</v>
      </c>
      <c r="J76" s="104">
        <f t="shared" si="13"/>
        <v>0</v>
      </c>
      <c r="K76" s="104">
        <f t="shared" si="13"/>
        <v>0</v>
      </c>
      <c r="L76" s="104">
        <f t="shared" si="13"/>
        <v>0</v>
      </c>
      <c r="M76" s="105"/>
    </row>
    <row r="77" spans="1:13" x14ac:dyDescent="0.3">
      <c r="A77" s="84">
        <v>6340</v>
      </c>
      <c r="B77" s="84"/>
      <c r="C77" s="93" t="s">
        <v>141</v>
      </c>
      <c r="D77" s="95">
        <v>0</v>
      </c>
      <c r="E77" s="103" t="s">
        <v>63</v>
      </c>
      <c r="F77" s="104">
        <f t="shared" si="12"/>
        <v>0</v>
      </c>
      <c r="G77" s="104">
        <f t="shared" si="13"/>
        <v>0</v>
      </c>
      <c r="H77" s="104">
        <f t="shared" si="13"/>
        <v>0</v>
      </c>
      <c r="I77" s="104">
        <f t="shared" si="13"/>
        <v>0</v>
      </c>
      <c r="J77" s="104">
        <f t="shared" si="13"/>
        <v>0</v>
      </c>
      <c r="K77" s="104">
        <f t="shared" si="13"/>
        <v>0</v>
      </c>
      <c r="L77" s="104">
        <f t="shared" si="13"/>
        <v>0</v>
      </c>
      <c r="M77" s="105"/>
    </row>
    <row r="78" spans="1:13" x14ac:dyDescent="0.3">
      <c r="A78" s="84">
        <v>6341</v>
      </c>
      <c r="B78" s="84"/>
      <c r="C78" s="93" t="s">
        <v>142</v>
      </c>
      <c r="D78" s="108">
        <v>9500</v>
      </c>
      <c r="E78" s="103" t="s">
        <v>63</v>
      </c>
      <c r="F78" s="104">
        <f t="shared" si="12"/>
        <v>1357.1428571428571</v>
      </c>
      <c r="G78" s="104">
        <f t="shared" si="13"/>
        <v>1357.1428571428571</v>
      </c>
      <c r="H78" s="104">
        <f t="shared" si="13"/>
        <v>1357.1428571428571</v>
      </c>
      <c r="I78" s="104">
        <f t="shared" si="13"/>
        <v>1357.1428571428571</v>
      </c>
      <c r="J78" s="104">
        <f t="shared" si="13"/>
        <v>1357.1428571428571</v>
      </c>
      <c r="K78" s="104">
        <f>J78</f>
        <v>1357.1428571428571</v>
      </c>
      <c r="L78" s="104">
        <f t="shared" si="13"/>
        <v>1357.1428571428571</v>
      </c>
      <c r="M78" s="105"/>
    </row>
    <row r="79" spans="1:13" x14ac:dyDescent="0.3">
      <c r="A79" s="84">
        <v>6342</v>
      </c>
      <c r="B79" s="84"/>
      <c r="C79" s="93" t="s">
        <v>143</v>
      </c>
      <c r="D79" s="108">
        <v>6000</v>
      </c>
      <c r="E79" s="103" t="s">
        <v>63</v>
      </c>
      <c r="F79" s="104">
        <f t="shared" si="12"/>
        <v>857.14285714285711</v>
      </c>
      <c r="G79" s="104">
        <f t="shared" si="13"/>
        <v>857.14285714285711</v>
      </c>
      <c r="H79" s="104">
        <f t="shared" si="13"/>
        <v>857.14285714285711</v>
      </c>
      <c r="I79" s="104">
        <f t="shared" si="13"/>
        <v>857.14285714285711</v>
      </c>
      <c r="J79" s="104">
        <f t="shared" si="13"/>
        <v>857.14285714285711</v>
      </c>
      <c r="K79" s="104">
        <f>J79</f>
        <v>857.14285714285711</v>
      </c>
      <c r="L79" s="104">
        <f t="shared" si="13"/>
        <v>857.14285714285711</v>
      </c>
      <c r="M79" s="105"/>
    </row>
    <row r="80" spans="1:13" x14ac:dyDescent="0.3">
      <c r="A80" s="84">
        <v>6345</v>
      </c>
      <c r="B80" s="84"/>
      <c r="C80" s="93" t="s">
        <v>144</v>
      </c>
      <c r="D80" s="108">
        <v>0</v>
      </c>
      <c r="E80" s="103" t="s">
        <v>63</v>
      </c>
      <c r="F80" s="104">
        <f t="shared" si="12"/>
        <v>0</v>
      </c>
      <c r="G80" s="104">
        <f t="shared" si="13"/>
        <v>0</v>
      </c>
      <c r="H80" s="104">
        <f t="shared" si="13"/>
        <v>0</v>
      </c>
      <c r="I80" s="104">
        <f t="shared" si="13"/>
        <v>0</v>
      </c>
      <c r="J80" s="104">
        <f t="shared" si="13"/>
        <v>0</v>
      </c>
      <c r="K80" s="104">
        <f>J80</f>
        <v>0</v>
      </c>
      <c r="L80" s="104">
        <f t="shared" si="13"/>
        <v>0</v>
      </c>
      <c r="M80" s="105"/>
    </row>
    <row r="81" spans="1:13" x14ac:dyDescent="0.3">
      <c r="A81" s="84">
        <v>6346</v>
      </c>
      <c r="B81" s="84"/>
      <c r="C81" s="93" t="s">
        <v>145</v>
      </c>
      <c r="D81" s="108">
        <v>0</v>
      </c>
      <c r="E81" s="103" t="s">
        <v>63</v>
      </c>
      <c r="F81" s="104">
        <f t="shared" si="12"/>
        <v>0</v>
      </c>
      <c r="G81" s="104">
        <f t="shared" si="13"/>
        <v>0</v>
      </c>
      <c r="H81" s="104">
        <f t="shared" si="13"/>
        <v>0</v>
      </c>
      <c r="I81" s="104">
        <f t="shared" si="13"/>
        <v>0</v>
      </c>
      <c r="J81" s="104">
        <f t="shared" si="13"/>
        <v>0</v>
      </c>
      <c r="K81" s="104">
        <f>J81</f>
        <v>0</v>
      </c>
      <c r="L81" s="104">
        <f t="shared" si="13"/>
        <v>0</v>
      </c>
      <c r="M81" s="105"/>
    </row>
    <row r="82" spans="1:13" x14ac:dyDescent="0.3">
      <c r="A82" s="84">
        <v>6347</v>
      </c>
      <c r="B82" s="84"/>
      <c r="C82" s="93" t="s">
        <v>146</v>
      </c>
      <c r="D82" s="108">
        <v>4000</v>
      </c>
      <c r="E82" s="103" t="s">
        <v>63</v>
      </c>
      <c r="F82" s="104">
        <f t="shared" si="12"/>
        <v>571.42857142857144</v>
      </c>
      <c r="G82" s="104">
        <f t="shared" si="13"/>
        <v>571.42857142857144</v>
      </c>
      <c r="H82" s="104">
        <f t="shared" si="13"/>
        <v>571.42857142857144</v>
      </c>
      <c r="I82" s="104">
        <f t="shared" si="13"/>
        <v>571.42857142857144</v>
      </c>
      <c r="J82" s="104">
        <f t="shared" si="13"/>
        <v>571.42857142857144</v>
      </c>
      <c r="K82" s="104">
        <f>J82</f>
        <v>571.42857142857144</v>
      </c>
      <c r="L82" s="104">
        <f t="shared" si="13"/>
        <v>571.42857142857144</v>
      </c>
      <c r="M82" s="105"/>
    </row>
    <row r="83" spans="1:13" x14ac:dyDescent="0.3">
      <c r="A83" s="84">
        <v>6350</v>
      </c>
      <c r="B83" s="84"/>
      <c r="C83" s="93" t="s">
        <v>147</v>
      </c>
      <c r="D83" s="108">
        <v>4000</v>
      </c>
      <c r="E83" s="103" t="s">
        <v>61</v>
      </c>
      <c r="F83" s="104">
        <f t="shared" ref="F83:L92" si="14">$D83*F$3</f>
        <v>685.72070613860899</v>
      </c>
      <c r="G83" s="104">
        <f t="shared" si="14"/>
        <v>506.10011825340939</v>
      </c>
      <c r="H83" s="104">
        <f t="shared" si="14"/>
        <v>509.00138722484934</v>
      </c>
      <c r="I83" s="104">
        <f t="shared" si="14"/>
        <v>531.69758720771767</v>
      </c>
      <c r="J83" s="104">
        <f t="shared" si="14"/>
        <v>494.47946807102329</v>
      </c>
      <c r="K83" s="104">
        <f t="shared" si="14"/>
        <v>480.80746053306348</v>
      </c>
      <c r="L83" s="104">
        <f t="shared" si="14"/>
        <v>792.1932725713275</v>
      </c>
      <c r="M83" s="105"/>
    </row>
    <row r="84" spans="1:13" x14ac:dyDescent="0.3">
      <c r="A84" s="84">
        <v>6351</v>
      </c>
      <c r="B84" s="84"/>
      <c r="C84" s="93" t="s">
        <v>148</v>
      </c>
      <c r="D84" s="108">
        <v>5600</v>
      </c>
      <c r="E84" s="103" t="s">
        <v>61</v>
      </c>
      <c r="F84" s="104">
        <f t="shared" si="14"/>
        <v>960.00898859405265</v>
      </c>
      <c r="G84" s="104">
        <f t="shared" si="14"/>
        <v>708.54016555477313</v>
      </c>
      <c r="H84" s="104">
        <f t="shared" si="14"/>
        <v>712.60194211478904</v>
      </c>
      <c r="I84" s="104">
        <f t="shared" si="14"/>
        <v>744.37662209080474</v>
      </c>
      <c r="J84" s="104">
        <f t="shared" si="14"/>
        <v>692.2712552994326</v>
      </c>
      <c r="K84" s="104">
        <f t="shared" si="14"/>
        <v>673.13044474628896</v>
      </c>
      <c r="L84" s="104">
        <f t="shared" si="14"/>
        <v>1109.0705815998585</v>
      </c>
      <c r="M84" s="105"/>
    </row>
    <row r="85" spans="1:13" x14ac:dyDescent="0.3">
      <c r="A85" s="84">
        <v>6352</v>
      </c>
      <c r="B85" s="84"/>
      <c r="C85" s="93" t="s">
        <v>149</v>
      </c>
      <c r="D85" s="108">
        <v>0</v>
      </c>
      <c r="E85" s="103" t="s">
        <v>61</v>
      </c>
      <c r="F85" s="104">
        <f t="shared" si="14"/>
        <v>0</v>
      </c>
      <c r="G85" s="104">
        <f t="shared" si="14"/>
        <v>0</v>
      </c>
      <c r="H85" s="104">
        <f t="shared" si="14"/>
        <v>0</v>
      </c>
      <c r="I85" s="104">
        <f t="shared" si="14"/>
        <v>0</v>
      </c>
      <c r="J85" s="104">
        <f t="shared" si="14"/>
        <v>0</v>
      </c>
      <c r="K85" s="104">
        <f t="shared" si="14"/>
        <v>0</v>
      </c>
      <c r="L85" s="104">
        <f t="shared" si="14"/>
        <v>0</v>
      </c>
      <c r="M85" s="105"/>
    </row>
    <row r="86" spans="1:13" x14ac:dyDescent="0.3">
      <c r="A86" s="84">
        <v>6353</v>
      </c>
      <c r="B86" s="84"/>
      <c r="C86" s="93" t="s">
        <v>150</v>
      </c>
      <c r="D86" s="108">
        <v>1600</v>
      </c>
      <c r="E86" s="103" t="s">
        <v>61</v>
      </c>
      <c r="F86" s="104">
        <f t="shared" si="14"/>
        <v>274.28828245544361</v>
      </c>
      <c r="G86" s="104">
        <f t="shared" si="14"/>
        <v>202.44004730136376</v>
      </c>
      <c r="H86" s="104">
        <f t="shared" si="14"/>
        <v>203.60055488993973</v>
      </c>
      <c r="I86" s="104">
        <f t="shared" si="14"/>
        <v>212.67903488308707</v>
      </c>
      <c r="J86" s="104">
        <f t="shared" si="14"/>
        <v>197.79178722840931</v>
      </c>
      <c r="K86" s="104">
        <f t="shared" si="14"/>
        <v>192.3229842132254</v>
      </c>
      <c r="L86" s="104">
        <f t="shared" si="14"/>
        <v>316.87730902853104</v>
      </c>
      <c r="M86" s="105"/>
    </row>
    <row r="87" spans="1:13" x14ac:dyDescent="0.3">
      <c r="A87" s="84">
        <v>6354</v>
      </c>
      <c r="B87" s="84"/>
      <c r="C87" s="93" t="s">
        <v>151</v>
      </c>
      <c r="D87" s="108">
        <v>7000</v>
      </c>
      <c r="E87" s="103" t="s">
        <v>61</v>
      </c>
      <c r="F87" s="104">
        <f t="shared" si="14"/>
        <v>1200.0112357425658</v>
      </c>
      <c r="G87" s="104">
        <f t="shared" si="14"/>
        <v>885.67520694346649</v>
      </c>
      <c r="H87" s="104">
        <f t="shared" si="14"/>
        <v>890.75242764348639</v>
      </c>
      <c r="I87" s="104">
        <f t="shared" si="14"/>
        <v>930.4707776135059</v>
      </c>
      <c r="J87" s="104">
        <f t="shared" si="14"/>
        <v>865.33906912429075</v>
      </c>
      <c r="K87" s="104">
        <f t="shared" si="14"/>
        <v>841.41305593286108</v>
      </c>
      <c r="L87" s="104">
        <f t="shared" si="14"/>
        <v>1386.3382269998233</v>
      </c>
      <c r="M87" s="105"/>
    </row>
    <row r="88" spans="1:13" x14ac:dyDescent="0.3">
      <c r="A88" s="84">
        <v>6355</v>
      </c>
      <c r="B88" s="84"/>
      <c r="C88" s="93" t="s">
        <v>152</v>
      </c>
      <c r="D88" s="108">
        <v>15000</v>
      </c>
      <c r="E88" s="106" t="s">
        <v>66</v>
      </c>
      <c r="F88" s="107">
        <f t="shared" ref="F88:L88" si="15">($D88*0.5/7)+($D88*0.5*F$3)</f>
        <v>2357.1548954384634</v>
      </c>
      <c r="G88" s="107">
        <f t="shared" si="15"/>
        <v>2020.366293153714</v>
      </c>
      <c r="H88" s="107">
        <f t="shared" si="15"/>
        <v>2025.8061724751637</v>
      </c>
      <c r="I88" s="107">
        <f t="shared" si="15"/>
        <v>2068.3615474430417</v>
      </c>
      <c r="J88" s="107">
        <f t="shared" si="15"/>
        <v>1998.5775740617401</v>
      </c>
      <c r="K88" s="107">
        <f t="shared" si="15"/>
        <v>1972.9425599280653</v>
      </c>
      <c r="L88" s="107">
        <f t="shared" si="15"/>
        <v>2556.7909574998102</v>
      </c>
      <c r="M88" s="105"/>
    </row>
    <row r="89" spans="1:13" x14ac:dyDescent="0.3">
      <c r="A89" s="84">
        <v>6356</v>
      </c>
      <c r="B89" s="84"/>
      <c r="C89" s="93" t="s">
        <v>153</v>
      </c>
      <c r="D89" s="108">
        <v>5000</v>
      </c>
      <c r="E89" s="103" t="s">
        <v>61</v>
      </c>
      <c r="F89" s="104">
        <f t="shared" si="14"/>
        <v>857.15088267326132</v>
      </c>
      <c r="G89" s="104">
        <f t="shared" si="14"/>
        <v>632.6251478167618</v>
      </c>
      <c r="H89" s="104">
        <f t="shared" si="14"/>
        <v>636.25173403106169</v>
      </c>
      <c r="I89" s="104">
        <f t="shared" si="14"/>
        <v>664.62198400964701</v>
      </c>
      <c r="J89" s="104">
        <f t="shared" si="14"/>
        <v>618.09933508877907</v>
      </c>
      <c r="K89" s="104">
        <f t="shared" si="14"/>
        <v>601.00932566632935</v>
      </c>
      <c r="L89" s="104">
        <f t="shared" si="14"/>
        <v>990.24159071415943</v>
      </c>
      <c r="M89" s="105"/>
    </row>
    <row r="90" spans="1:13" x14ac:dyDescent="0.3">
      <c r="A90" s="84">
        <v>6357</v>
      </c>
      <c r="B90" s="84"/>
      <c r="C90" s="93" t="s">
        <v>154</v>
      </c>
      <c r="D90" s="108" t="str">
        <f>IFERROR(VLOOKUP(A90,#REF!,2,FALSE),"0")</f>
        <v>0</v>
      </c>
      <c r="E90" s="103" t="s">
        <v>61</v>
      </c>
      <c r="F90" s="104">
        <f t="shared" si="14"/>
        <v>0</v>
      </c>
      <c r="G90" s="104">
        <f t="shared" si="14"/>
        <v>0</v>
      </c>
      <c r="H90" s="104">
        <f t="shared" si="14"/>
        <v>0</v>
      </c>
      <c r="I90" s="104">
        <f t="shared" si="14"/>
        <v>0</v>
      </c>
      <c r="J90" s="104">
        <f t="shared" si="14"/>
        <v>0</v>
      </c>
      <c r="K90" s="104">
        <f t="shared" si="14"/>
        <v>0</v>
      </c>
      <c r="L90" s="104">
        <f t="shared" si="14"/>
        <v>0</v>
      </c>
      <c r="M90" s="105"/>
    </row>
    <row r="91" spans="1:13" x14ac:dyDescent="0.3">
      <c r="A91" s="84">
        <v>6358</v>
      </c>
      <c r="B91" s="84"/>
      <c r="C91" s="93" t="s">
        <v>155</v>
      </c>
      <c r="D91" s="108">
        <v>100</v>
      </c>
      <c r="E91" s="103" t="s">
        <v>61</v>
      </c>
      <c r="F91" s="104">
        <f t="shared" si="14"/>
        <v>17.143017653465225</v>
      </c>
      <c r="G91" s="104">
        <f t="shared" si="14"/>
        <v>12.652502956335235</v>
      </c>
      <c r="H91" s="104">
        <f t="shared" si="14"/>
        <v>12.725034680621233</v>
      </c>
      <c r="I91" s="104">
        <f t="shared" si="14"/>
        <v>13.292439680192942</v>
      </c>
      <c r="J91" s="104">
        <f t="shared" si="14"/>
        <v>12.361986701775582</v>
      </c>
      <c r="K91" s="104">
        <f t="shared" si="14"/>
        <v>12.020186513326587</v>
      </c>
      <c r="L91" s="104">
        <f t="shared" si="14"/>
        <v>19.80483181428319</v>
      </c>
      <c r="M91" s="105"/>
    </row>
    <row r="92" spans="1:13" x14ac:dyDescent="0.3">
      <c r="A92" s="84">
        <v>6380</v>
      </c>
      <c r="B92" s="84"/>
      <c r="C92" s="93" t="s">
        <v>156</v>
      </c>
      <c r="D92" s="108">
        <v>3500</v>
      </c>
      <c r="E92" s="103" t="s">
        <v>61</v>
      </c>
      <c r="F92" s="104">
        <f t="shared" si="14"/>
        <v>600.00561787128288</v>
      </c>
      <c r="G92" s="104">
        <f t="shared" si="14"/>
        <v>442.83760347173325</v>
      </c>
      <c r="H92" s="104">
        <f t="shared" si="14"/>
        <v>445.37621382174319</v>
      </c>
      <c r="I92" s="104">
        <f t="shared" si="14"/>
        <v>465.23538880675295</v>
      </c>
      <c r="J92" s="104">
        <f t="shared" si="14"/>
        <v>432.66953456214537</v>
      </c>
      <c r="K92" s="104">
        <f t="shared" si="14"/>
        <v>420.70652796643054</v>
      </c>
      <c r="L92" s="104">
        <f t="shared" si="14"/>
        <v>693.16911349991165</v>
      </c>
      <c r="M92" s="105"/>
    </row>
    <row r="93" spans="1:13" x14ac:dyDescent="0.3">
      <c r="A93" s="84">
        <v>6381</v>
      </c>
      <c r="B93" s="84"/>
      <c r="C93" s="93" t="s">
        <v>157</v>
      </c>
      <c r="D93" s="108">
        <v>0</v>
      </c>
      <c r="E93" s="103" t="s">
        <v>63</v>
      </c>
      <c r="F93" s="104">
        <f>D93/7</f>
        <v>0</v>
      </c>
      <c r="G93" s="104">
        <f t="shared" ref="G93:L97" si="16">F93</f>
        <v>0</v>
      </c>
      <c r="H93" s="104">
        <f t="shared" si="16"/>
        <v>0</v>
      </c>
      <c r="I93" s="104">
        <f t="shared" si="16"/>
        <v>0</v>
      </c>
      <c r="J93" s="104">
        <f t="shared" si="16"/>
        <v>0</v>
      </c>
      <c r="K93" s="104">
        <f t="shared" si="16"/>
        <v>0</v>
      </c>
      <c r="L93" s="104">
        <f t="shared" si="16"/>
        <v>0</v>
      </c>
      <c r="M93" s="105"/>
    </row>
    <row r="94" spans="1:13" x14ac:dyDescent="0.3">
      <c r="A94" s="84">
        <v>6382</v>
      </c>
      <c r="B94" s="84"/>
      <c r="C94" s="93" t="s">
        <v>158</v>
      </c>
      <c r="D94" s="108">
        <v>0</v>
      </c>
      <c r="E94" s="103" t="s">
        <v>63</v>
      </c>
      <c r="F94" s="104">
        <f>D94/7</f>
        <v>0</v>
      </c>
      <c r="G94" s="104">
        <f t="shared" si="16"/>
        <v>0</v>
      </c>
      <c r="H94" s="104">
        <f t="shared" si="16"/>
        <v>0</v>
      </c>
      <c r="I94" s="104">
        <f t="shared" si="16"/>
        <v>0</v>
      </c>
      <c r="J94" s="104">
        <f t="shared" si="16"/>
        <v>0</v>
      </c>
      <c r="K94" s="104">
        <f t="shared" si="16"/>
        <v>0</v>
      </c>
      <c r="L94" s="104">
        <f t="shared" si="16"/>
        <v>0</v>
      </c>
      <c r="M94" s="105"/>
    </row>
    <row r="95" spans="1:13" x14ac:dyDescent="0.3">
      <c r="A95" s="84">
        <v>6383</v>
      </c>
      <c r="B95" s="84"/>
      <c r="C95" s="93" t="s">
        <v>159</v>
      </c>
      <c r="D95" s="108">
        <v>60</v>
      </c>
      <c r="E95" s="103" t="s">
        <v>63</v>
      </c>
      <c r="F95" s="104">
        <f>D95/7</f>
        <v>8.5714285714285712</v>
      </c>
      <c r="G95" s="104">
        <f t="shared" si="16"/>
        <v>8.5714285714285712</v>
      </c>
      <c r="H95" s="104">
        <f t="shared" si="16"/>
        <v>8.5714285714285712</v>
      </c>
      <c r="I95" s="104">
        <f t="shared" si="16"/>
        <v>8.5714285714285712</v>
      </c>
      <c r="J95" s="104">
        <f t="shared" si="16"/>
        <v>8.5714285714285712</v>
      </c>
      <c r="K95" s="104">
        <f t="shared" si="16"/>
        <v>8.5714285714285712</v>
      </c>
      <c r="L95" s="104">
        <f t="shared" si="16"/>
        <v>8.5714285714285712</v>
      </c>
      <c r="M95" s="105"/>
    </row>
    <row r="96" spans="1:13" x14ac:dyDescent="0.3">
      <c r="A96" s="84">
        <v>6384</v>
      </c>
      <c r="B96" s="84"/>
      <c r="C96" s="93" t="s">
        <v>160</v>
      </c>
      <c r="D96" s="108">
        <v>300</v>
      </c>
      <c r="E96" s="103" t="s">
        <v>63</v>
      </c>
      <c r="F96" s="104">
        <f>D96/7</f>
        <v>42.857142857142854</v>
      </c>
      <c r="G96" s="104">
        <f t="shared" si="16"/>
        <v>42.857142857142854</v>
      </c>
      <c r="H96" s="104">
        <f t="shared" si="16"/>
        <v>42.857142857142854</v>
      </c>
      <c r="I96" s="104">
        <f t="shared" si="16"/>
        <v>42.857142857142854</v>
      </c>
      <c r="J96" s="104">
        <f t="shared" si="16"/>
        <v>42.857142857142854</v>
      </c>
      <c r="K96" s="104">
        <f t="shared" si="16"/>
        <v>42.857142857142854</v>
      </c>
      <c r="L96" s="104">
        <f t="shared" si="16"/>
        <v>42.857142857142854</v>
      </c>
      <c r="M96" s="105"/>
    </row>
    <row r="97" spans="1:13" x14ac:dyDescent="0.3">
      <c r="A97" s="84">
        <v>6385</v>
      </c>
      <c r="B97" s="84"/>
      <c r="C97" s="93" t="s">
        <v>161</v>
      </c>
      <c r="D97" s="108">
        <v>0</v>
      </c>
      <c r="E97" s="103" t="s">
        <v>63</v>
      </c>
      <c r="F97" s="104">
        <f>D97/7</f>
        <v>0</v>
      </c>
      <c r="G97" s="104">
        <f t="shared" si="16"/>
        <v>0</v>
      </c>
      <c r="H97" s="104">
        <f t="shared" si="16"/>
        <v>0</v>
      </c>
      <c r="I97" s="104">
        <f t="shared" si="16"/>
        <v>0</v>
      </c>
      <c r="J97" s="104">
        <f t="shared" si="16"/>
        <v>0</v>
      </c>
      <c r="K97" s="104">
        <f t="shared" si="16"/>
        <v>0</v>
      </c>
      <c r="L97" s="104">
        <f t="shared" si="16"/>
        <v>0</v>
      </c>
      <c r="M97" s="105"/>
    </row>
    <row r="98" spans="1:13" x14ac:dyDescent="0.3">
      <c r="A98" s="84">
        <v>6390</v>
      </c>
      <c r="B98" s="84"/>
      <c r="C98" s="93" t="s">
        <v>162</v>
      </c>
      <c r="D98" s="108">
        <v>0</v>
      </c>
      <c r="E98" s="96"/>
      <c r="F98" s="97"/>
      <c r="G98" s="97"/>
      <c r="H98" s="97"/>
      <c r="I98" s="97"/>
      <c r="J98" s="97"/>
      <c r="K98" s="97"/>
      <c r="L98" s="97"/>
      <c r="M98" s="105"/>
    </row>
    <row r="99" spans="1:13" x14ac:dyDescent="0.3">
      <c r="A99" s="84">
        <v>6391</v>
      </c>
      <c r="B99" s="84"/>
      <c r="C99" s="93" t="s">
        <v>163</v>
      </c>
      <c r="D99" s="108">
        <v>21000</v>
      </c>
      <c r="E99" s="103" t="s">
        <v>61</v>
      </c>
      <c r="F99" s="104">
        <f t="shared" ref="F99:L101" si="17">$D99*F$3</f>
        <v>3600.0337072276975</v>
      </c>
      <c r="G99" s="104">
        <f t="shared" si="17"/>
        <v>2657.0256208303995</v>
      </c>
      <c r="H99" s="104">
        <f t="shared" si="17"/>
        <v>2672.257282930459</v>
      </c>
      <c r="I99" s="104">
        <f t="shared" si="17"/>
        <v>2791.4123328405176</v>
      </c>
      <c r="J99" s="104">
        <f t="shared" si="17"/>
        <v>2596.0172073728722</v>
      </c>
      <c r="K99" s="104">
        <f t="shared" si="17"/>
        <v>2524.2391677985834</v>
      </c>
      <c r="L99" s="104">
        <f t="shared" si="17"/>
        <v>4159.0146809994694</v>
      </c>
      <c r="M99" s="105"/>
    </row>
    <row r="100" spans="1:13" x14ac:dyDescent="0.3">
      <c r="A100" s="84">
        <v>6392</v>
      </c>
      <c r="B100" s="84"/>
      <c r="C100" s="93" t="s">
        <v>164</v>
      </c>
      <c r="D100" s="108">
        <v>0</v>
      </c>
      <c r="E100" s="103" t="s">
        <v>61</v>
      </c>
      <c r="F100" s="104">
        <f t="shared" si="17"/>
        <v>0</v>
      </c>
      <c r="G100" s="104">
        <f t="shared" si="17"/>
        <v>0</v>
      </c>
      <c r="H100" s="104">
        <f t="shared" si="17"/>
        <v>0</v>
      </c>
      <c r="I100" s="104">
        <f t="shared" si="17"/>
        <v>0</v>
      </c>
      <c r="J100" s="104">
        <f t="shared" si="17"/>
        <v>0</v>
      </c>
      <c r="K100" s="104">
        <f t="shared" si="17"/>
        <v>0</v>
      </c>
      <c r="L100" s="104">
        <f t="shared" si="17"/>
        <v>0</v>
      </c>
      <c r="M100" s="105"/>
    </row>
    <row r="101" spans="1:13" x14ac:dyDescent="0.3">
      <c r="A101" s="84">
        <v>6393</v>
      </c>
      <c r="B101" s="84"/>
      <c r="C101" s="93" t="s">
        <v>165</v>
      </c>
      <c r="D101" s="108">
        <v>1800</v>
      </c>
      <c r="E101" s="103" t="s">
        <v>61</v>
      </c>
      <c r="F101" s="104">
        <f t="shared" si="17"/>
        <v>308.57431776237405</v>
      </c>
      <c r="G101" s="104">
        <f t="shared" si="17"/>
        <v>227.74505321403421</v>
      </c>
      <c r="H101" s="104">
        <f t="shared" si="17"/>
        <v>229.0506242511822</v>
      </c>
      <c r="I101" s="104">
        <f t="shared" si="17"/>
        <v>239.26391424347295</v>
      </c>
      <c r="J101" s="104">
        <f t="shared" si="17"/>
        <v>222.51576063196046</v>
      </c>
      <c r="K101" s="104">
        <f t="shared" si="17"/>
        <v>216.36335723987858</v>
      </c>
      <c r="L101" s="104">
        <f t="shared" si="17"/>
        <v>356.4869726570974</v>
      </c>
      <c r="M101" s="105"/>
    </row>
    <row r="102" spans="1:13" x14ac:dyDescent="0.3">
      <c r="A102" s="84">
        <v>6400</v>
      </c>
      <c r="B102" s="84"/>
      <c r="C102" s="93" t="s">
        <v>166</v>
      </c>
      <c r="D102" s="108">
        <v>7500</v>
      </c>
      <c r="E102" s="103" t="s">
        <v>63</v>
      </c>
      <c r="F102" s="104">
        <f t="shared" ref="F102:F108" si="18">D102/7</f>
        <v>1071.4285714285713</v>
      </c>
      <c r="G102" s="104">
        <f t="shared" ref="G102:L108" si="19">F102</f>
        <v>1071.4285714285713</v>
      </c>
      <c r="H102" s="104">
        <f t="shared" si="19"/>
        <v>1071.4285714285713</v>
      </c>
      <c r="I102" s="104">
        <f t="shared" si="19"/>
        <v>1071.4285714285713</v>
      </c>
      <c r="J102" s="104">
        <f t="shared" si="19"/>
        <v>1071.4285714285713</v>
      </c>
      <c r="K102" s="104">
        <f t="shared" si="19"/>
        <v>1071.4285714285713</v>
      </c>
      <c r="L102" s="104">
        <f t="shared" si="19"/>
        <v>1071.4285714285713</v>
      </c>
      <c r="M102" s="105"/>
    </row>
    <row r="103" spans="1:13" x14ac:dyDescent="0.3">
      <c r="A103" s="84">
        <v>6500</v>
      </c>
      <c r="B103" s="84"/>
      <c r="C103" s="93" t="s">
        <v>167</v>
      </c>
      <c r="D103" s="108">
        <v>4750</v>
      </c>
      <c r="E103" s="103" t="s">
        <v>63</v>
      </c>
      <c r="F103" s="104">
        <f t="shared" si="18"/>
        <v>678.57142857142856</v>
      </c>
      <c r="G103" s="104">
        <f t="shared" si="19"/>
        <v>678.57142857142856</v>
      </c>
      <c r="H103" s="104">
        <f t="shared" si="19"/>
        <v>678.57142857142856</v>
      </c>
      <c r="I103" s="104">
        <f t="shared" si="19"/>
        <v>678.57142857142856</v>
      </c>
      <c r="J103" s="104">
        <f t="shared" si="19"/>
        <v>678.57142857142856</v>
      </c>
      <c r="K103" s="104">
        <f t="shared" si="19"/>
        <v>678.57142857142856</v>
      </c>
      <c r="L103" s="104">
        <f t="shared" si="19"/>
        <v>678.57142857142856</v>
      </c>
      <c r="M103" s="105"/>
    </row>
    <row r="104" spans="1:13" x14ac:dyDescent="0.3">
      <c r="A104" s="84">
        <v>6600</v>
      </c>
      <c r="B104" s="84"/>
      <c r="C104" s="93" t="s">
        <v>168</v>
      </c>
      <c r="D104" s="108">
        <v>500</v>
      </c>
      <c r="E104" s="103" t="s">
        <v>63</v>
      </c>
      <c r="F104" s="104">
        <f t="shared" si="18"/>
        <v>71.428571428571431</v>
      </c>
      <c r="G104" s="104">
        <f t="shared" si="19"/>
        <v>71.428571428571431</v>
      </c>
      <c r="H104" s="104">
        <f t="shared" si="19"/>
        <v>71.428571428571431</v>
      </c>
      <c r="I104" s="104">
        <f t="shared" si="19"/>
        <v>71.428571428571431</v>
      </c>
      <c r="J104" s="104">
        <f t="shared" si="19"/>
        <v>71.428571428571431</v>
      </c>
      <c r="K104" s="104">
        <f t="shared" si="19"/>
        <v>71.428571428571431</v>
      </c>
      <c r="L104" s="104">
        <f t="shared" si="19"/>
        <v>71.428571428571431</v>
      </c>
      <c r="M104" s="105"/>
    </row>
    <row r="105" spans="1:13" x14ac:dyDescent="0.3">
      <c r="A105" s="84">
        <v>6620</v>
      </c>
      <c r="B105" s="84"/>
      <c r="C105" s="93" t="s">
        <v>169</v>
      </c>
      <c r="D105" s="108">
        <v>0</v>
      </c>
      <c r="E105" s="103" t="s">
        <v>63</v>
      </c>
      <c r="F105" s="104">
        <f t="shared" si="18"/>
        <v>0</v>
      </c>
      <c r="G105" s="104">
        <f t="shared" si="19"/>
        <v>0</v>
      </c>
      <c r="H105" s="104">
        <f t="shared" si="19"/>
        <v>0</v>
      </c>
      <c r="I105" s="104">
        <f t="shared" si="19"/>
        <v>0</v>
      </c>
      <c r="J105" s="104">
        <f t="shared" si="19"/>
        <v>0</v>
      </c>
      <c r="K105" s="104">
        <f t="shared" si="19"/>
        <v>0</v>
      </c>
      <c r="L105" s="104">
        <f t="shared" si="19"/>
        <v>0</v>
      </c>
      <c r="M105" s="105"/>
    </row>
    <row r="106" spans="1:13" x14ac:dyDescent="0.3">
      <c r="A106" s="84">
        <v>6650</v>
      </c>
      <c r="B106" s="84"/>
      <c r="C106" s="93" t="s">
        <v>170</v>
      </c>
      <c r="D106" s="108">
        <v>0</v>
      </c>
      <c r="E106" s="103" t="s">
        <v>63</v>
      </c>
      <c r="F106" s="104">
        <f t="shared" si="18"/>
        <v>0</v>
      </c>
      <c r="G106" s="104">
        <f t="shared" si="19"/>
        <v>0</v>
      </c>
      <c r="H106" s="104">
        <f t="shared" si="19"/>
        <v>0</v>
      </c>
      <c r="I106" s="104">
        <f t="shared" si="19"/>
        <v>0</v>
      </c>
      <c r="J106" s="104">
        <f t="shared" si="19"/>
        <v>0</v>
      </c>
      <c r="K106" s="104">
        <f t="shared" si="19"/>
        <v>0</v>
      </c>
      <c r="L106" s="104">
        <f t="shared" si="19"/>
        <v>0</v>
      </c>
      <c r="M106" s="105"/>
    </row>
    <row r="107" spans="1:13" x14ac:dyDescent="0.3">
      <c r="A107" s="84">
        <v>6700</v>
      </c>
      <c r="B107" s="84"/>
      <c r="C107" s="93" t="s">
        <v>171</v>
      </c>
      <c r="D107" s="108">
        <v>0</v>
      </c>
      <c r="E107" s="103" t="s">
        <v>63</v>
      </c>
      <c r="F107" s="104">
        <f t="shared" si="18"/>
        <v>0</v>
      </c>
      <c r="G107" s="104">
        <f t="shared" si="19"/>
        <v>0</v>
      </c>
      <c r="H107" s="104">
        <f t="shared" si="19"/>
        <v>0</v>
      </c>
      <c r="I107" s="104">
        <f t="shared" si="19"/>
        <v>0</v>
      </c>
      <c r="J107" s="104">
        <f t="shared" si="19"/>
        <v>0</v>
      </c>
      <c r="K107" s="104">
        <f t="shared" si="19"/>
        <v>0</v>
      </c>
      <c r="L107" s="104">
        <f t="shared" si="19"/>
        <v>0</v>
      </c>
      <c r="M107" s="105"/>
    </row>
    <row r="108" spans="1:13" x14ac:dyDescent="0.3">
      <c r="A108" s="84">
        <v>6710</v>
      </c>
      <c r="B108" s="84"/>
      <c r="C108" s="93" t="s">
        <v>172</v>
      </c>
      <c r="D108" s="108">
        <v>8750</v>
      </c>
      <c r="E108" s="103" t="s">
        <v>63</v>
      </c>
      <c r="F108" s="104">
        <f t="shared" si="18"/>
        <v>1250</v>
      </c>
      <c r="G108" s="104">
        <f t="shared" si="19"/>
        <v>1250</v>
      </c>
      <c r="H108" s="104">
        <f t="shared" si="19"/>
        <v>1250</v>
      </c>
      <c r="I108" s="104">
        <f t="shared" si="19"/>
        <v>1250</v>
      </c>
      <c r="J108" s="104">
        <f t="shared" si="19"/>
        <v>1250</v>
      </c>
      <c r="K108" s="104">
        <f>J108</f>
        <v>1250</v>
      </c>
      <c r="L108" s="104">
        <f t="shared" si="19"/>
        <v>1250</v>
      </c>
      <c r="M108" s="105"/>
    </row>
    <row r="109" spans="1:13" x14ac:dyDescent="0.3">
      <c r="A109" s="84">
        <v>6720</v>
      </c>
      <c r="B109" s="84"/>
      <c r="C109" s="93" t="s">
        <v>173</v>
      </c>
      <c r="D109" s="108">
        <v>20000</v>
      </c>
      <c r="E109" s="106" t="s">
        <v>66</v>
      </c>
      <c r="F109" s="107">
        <f t="shared" ref="F109:L109" si="20">($D109*0.5/7)+($D109*0.5*F$3)</f>
        <v>3142.8731939179515</v>
      </c>
      <c r="G109" s="107">
        <f t="shared" si="20"/>
        <v>2693.8217242049523</v>
      </c>
      <c r="H109" s="107">
        <f t="shared" si="20"/>
        <v>2701.0748966335523</v>
      </c>
      <c r="I109" s="107">
        <f t="shared" si="20"/>
        <v>2757.8153965907227</v>
      </c>
      <c r="J109" s="107">
        <f t="shared" si="20"/>
        <v>2664.770098748987</v>
      </c>
      <c r="K109" s="107">
        <f t="shared" si="20"/>
        <v>2630.5900799040874</v>
      </c>
      <c r="L109" s="107">
        <f t="shared" si="20"/>
        <v>3409.0546099997473</v>
      </c>
      <c r="M109" s="105"/>
    </row>
    <row r="110" spans="1:13" x14ac:dyDescent="0.3">
      <c r="A110" s="84">
        <v>6730</v>
      </c>
      <c r="B110" s="84"/>
      <c r="C110" s="93" t="s">
        <v>174</v>
      </c>
      <c r="D110" s="108">
        <v>2000</v>
      </c>
      <c r="E110" s="103" t="s">
        <v>63</v>
      </c>
      <c r="F110" s="104">
        <f>D110/7</f>
        <v>285.71428571428572</v>
      </c>
      <c r="G110" s="104">
        <f t="shared" ref="G110:L110" si="21">F110</f>
        <v>285.71428571428572</v>
      </c>
      <c r="H110" s="104">
        <f t="shared" si="21"/>
        <v>285.71428571428572</v>
      </c>
      <c r="I110" s="104">
        <f t="shared" si="21"/>
        <v>285.71428571428572</v>
      </c>
      <c r="J110" s="104">
        <f t="shared" si="21"/>
        <v>285.71428571428572</v>
      </c>
      <c r="K110" s="104">
        <f t="shared" si="21"/>
        <v>285.71428571428572</v>
      </c>
      <c r="L110" s="104">
        <f t="shared" si="21"/>
        <v>285.71428571428572</v>
      </c>
      <c r="M110" s="105"/>
    </row>
    <row r="111" spans="1:13" x14ac:dyDescent="0.3">
      <c r="A111" s="84">
        <v>6800</v>
      </c>
      <c r="B111" s="84"/>
      <c r="C111" s="93" t="s">
        <v>175</v>
      </c>
      <c r="D111" s="108">
        <v>0</v>
      </c>
      <c r="E111" s="103" t="s">
        <v>61</v>
      </c>
      <c r="F111" s="104">
        <f t="shared" ref="F111:L119" si="22">$D111*F$3</f>
        <v>0</v>
      </c>
      <c r="G111" s="104">
        <f t="shared" si="22"/>
        <v>0</v>
      </c>
      <c r="H111" s="104">
        <f t="shared" si="22"/>
        <v>0</v>
      </c>
      <c r="I111" s="104">
        <f t="shared" si="22"/>
        <v>0</v>
      </c>
      <c r="J111" s="104">
        <f t="shared" si="22"/>
        <v>0</v>
      </c>
      <c r="K111" s="104">
        <f t="shared" si="22"/>
        <v>0</v>
      </c>
      <c r="L111" s="104">
        <f t="shared" si="22"/>
        <v>0</v>
      </c>
      <c r="M111" s="105"/>
    </row>
    <row r="112" spans="1:13" x14ac:dyDescent="0.3">
      <c r="A112" s="84">
        <v>6810</v>
      </c>
      <c r="B112" s="84"/>
      <c r="C112" s="93" t="s">
        <v>176</v>
      </c>
      <c r="D112" s="108">
        <v>4000</v>
      </c>
      <c r="E112" s="103" t="s">
        <v>61</v>
      </c>
      <c r="F112" s="104">
        <f t="shared" si="22"/>
        <v>685.72070613860899</v>
      </c>
      <c r="G112" s="104">
        <f t="shared" si="22"/>
        <v>506.10011825340939</v>
      </c>
      <c r="H112" s="104">
        <f t="shared" si="22"/>
        <v>509.00138722484934</v>
      </c>
      <c r="I112" s="104">
        <f t="shared" si="22"/>
        <v>531.69758720771767</v>
      </c>
      <c r="J112" s="104">
        <f t="shared" si="22"/>
        <v>494.47946807102329</v>
      </c>
      <c r="K112" s="104">
        <f t="shared" si="22"/>
        <v>480.80746053306348</v>
      </c>
      <c r="L112" s="104">
        <f t="shared" si="22"/>
        <v>792.1932725713275</v>
      </c>
      <c r="M112" s="105"/>
    </row>
    <row r="113" spans="1:13" x14ac:dyDescent="0.3">
      <c r="A113" s="84">
        <v>6812</v>
      </c>
      <c r="B113" s="84"/>
      <c r="C113" s="93" t="s">
        <v>177</v>
      </c>
      <c r="D113" s="108">
        <v>3000</v>
      </c>
      <c r="E113" s="103" t="s">
        <v>61</v>
      </c>
      <c r="F113" s="104">
        <f t="shared" si="22"/>
        <v>514.29052960395677</v>
      </c>
      <c r="G113" s="104">
        <f t="shared" si="22"/>
        <v>379.57508869005704</v>
      </c>
      <c r="H113" s="104">
        <f t="shared" si="22"/>
        <v>381.75104041863699</v>
      </c>
      <c r="I113" s="104">
        <f t="shared" si="22"/>
        <v>398.77319040578823</v>
      </c>
      <c r="J113" s="104">
        <f t="shared" si="22"/>
        <v>370.85960105326745</v>
      </c>
      <c r="K113" s="104">
        <f t="shared" si="22"/>
        <v>360.60559539979761</v>
      </c>
      <c r="L113" s="104">
        <f t="shared" si="22"/>
        <v>594.14495442849568</v>
      </c>
      <c r="M113" s="105"/>
    </row>
    <row r="114" spans="1:13" x14ac:dyDescent="0.3">
      <c r="A114" s="84">
        <v>6815</v>
      </c>
      <c r="B114" s="84"/>
      <c r="C114" s="93" t="s">
        <v>178</v>
      </c>
      <c r="D114" s="108">
        <v>0</v>
      </c>
      <c r="E114" s="103" t="s">
        <v>61</v>
      </c>
      <c r="F114" s="104">
        <f t="shared" si="22"/>
        <v>0</v>
      </c>
      <c r="G114" s="104">
        <f t="shared" si="22"/>
        <v>0</v>
      </c>
      <c r="H114" s="104">
        <f t="shared" si="22"/>
        <v>0</v>
      </c>
      <c r="I114" s="104">
        <f t="shared" si="22"/>
        <v>0</v>
      </c>
      <c r="J114" s="104">
        <f t="shared" si="22"/>
        <v>0</v>
      </c>
      <c r="K114" s="104">
        <f t="shared" si="22"/>
        <v>0</v>
      </c>
      <c r="L114" s="104">
        <f t="shared" si="22"/>
        <v>0</v>
      </c>
      <c r="M114" s="105"/>
    </row>
    <row r="115" spans="1:13" x14ac:dyDescent="0.3">
      <c r="A115" s="84">
        <v>6820</v>
      </c>
      <c r="B115" s="84"/>
      <c r="C115" s="93" t="s">
        <v>179</v>
      </c>
      <c r="D115" s="108">
        <v>0</v>
      </c>
      <c r="E115" s="103" t="s">
        <v>61</v>
      </c>
      <c r="F115" s="104">
        <f t="shared" si="22"/>
        <v>0</v>
      </c>
      <c r="G115" s="104">
        <f t="shared" si="22"/>
        <v>0</v>
      </c>
      <c r="H115" s="104">
        <f t="shared" si="22"/>
        <v>0</v>
      </c>
      <c r="I115" s="104">
        <f t="shared" si="22"/>
        <v>0</v>
      </c>
      <c r="J115" s="104">
        <f t="shared" si="22"/>
        <v>0</v>
      </c>
      <c r="K115" s="104">
        <f t="shared" si="22"/>
        <v>0</v>
      </c>
      <c r="L115" s="104">
        <f t="shared" si="22"/>
        <v>0</v>
      </c>
      <c r="M115" s="105"/>
    </row>
    <row r="116" spans="1:13" x14ac:dyDescent="0.3">
      <c r="A116" s="84">
        <v>6821</v>
      </c>
      <c r="B116" s="84"/>
      <c r="C116" s="93" t="s">
        <v>180</v>
      </c>
      <c r="D116" s="108">
        <v>500</v>
      </c>
      <c r="E116" s="103" t="s">
        <v>61</v>
      </c>
      <c r="F116" s="104">
        <f t="shared" si="22"/>
        <v>85.715088267326124</v>
      </c>
      <c r="G116" s="104">
        <f t="shared" si="22"/>
        <v>63.262514781676174</v>
      </c>
      <c r="H116" s="104">
        <f t="shared" si="22"/>
        <v>63.625173403106167</v>
      </c>
      <c r="I116" s="104">
        <f t="shared" si="22"/>
        <v>66.462198400964709</v>
      </c>
      <c r="J116" s="104">
        <f t="shared" si="22"/>
        <v>61.809933508877911</v>
      </c>
      <c r="K116" s="104">
        <f t="shared" si="22"/>
        <v>60.100932566632935</v>
      </c>
      <c r="L116" s="104">
        <f t="shared" si="22"/>
        <v>99.024159071415937</v>
      </c>
      <c r="M116" s="105"/>
    </row>
    <row r="117" spans="1:13" x14ac:dyDescent="0.3">
      <c r="A117" s="84">
        <v>6823</v>
      </c>
      <c r="B117" s="84"/>
      <c r="C117" s="93" t="s">
        <v>181</v>
      </c>
      <c r="D117" s="108">
        <v>100</v>
      </c>
      <c r="E117" s="103" t="s">
        <v>61</v>
      </c>
      <c r="F117" s="104">
        <f t="shared" si="22"/>
        <v>17.143017653465225</v>
      </c>
      <c r="G117" s="104">
        <f t="shared" si="22"/>
        <v>12.652502956335235</v>
      </c>
      <c r="H117" s="104">
        <f t="shared" si="22"/>
        <v>12.725034680621233</v>
      </c>
      <c r="I117" s="104">
        <f t="shared" si="22"/>
        <v>13.292439680192942</v>
      </c>
      <c r="J117" s="104">
        <f t="shared" si="22"/>
        <v>12.361986701775582</v>
      </c>
      <c r="K117" s="104">
        <f t="shared" si="22"/>
        <v>12.020186513326587</v>
      </c>
      <c r="L117" s="104">
        <f t="shared" si="22"/>
        <v>19.80483181428319</v>
      </c>
      <c r="M117" s="105"/>
    </row>
    <row r="118" spans="1:13" x14ac:dyDescent="0.3">
      <c r="A118" s="84">
        <v>6824</v>
      </c>
      <c r="B118" s="84"/>
      <c r="C118" s="93" t="s">
        <v>182</v>
      </c>
      <c r="D118" s="108">
        <v>3800</v>
      </c>
      <c r="E118" s="103" t="s">
        <v>61</v>
      </c>
      <c r="F118" s="104">
        <f t="shared" si="22"/>
        <v>651.43467083167855</v>
      </c>
      <c r="G118" s="104">
        <f t="shared" si="22"/>
        <v>480.79511234073891</v>
      </c>
      <c r="H118" s="104">
        <f t="shared" si="22"/>
        <v>483.55131786360687</v>
      </c>
      <c r="I118" s="104">
        <f t="shared" si="22"/>
        <v>505.11270784733176</v>
      </c>
      <c r="J118" s="104">
        <f t="shared" si="22"/>
        <v>469.75549466747214</v>
      </c>
      <c r="K118" s="104">
        <f t="shared" si="22"/>
        <v>456.76708750641035</v>
      </c>
      <c r="L118" s="104">
        <f t="shared" si="22"/>
        <v>752.5836089427612</v>
      </c>
      <c r="M118" s="105"/>
    </row>
    <row r="119" spans="1:13" x14ac:dyDescent="0.3">
      <c r="A119" s="84">
        <v>6830</v>
      </c>
      <c r="B119" s="84"/>
      <c r="C119" s="93" t="s">
        <v>183</v>
      </c>
      <c r="D119" s="108">
        <v>0</v>
      </c>
      <c r="E119" s="103" t="s">
        <v>61</v>
      </c>
      <c r="F119" s="104">
        <f t="shared" si="22"/>
        <v>0</v>
      </c>
      <c r="G119" s="104">
        <f t="shared" si="22"/>
        <v>0</v>
      </c>
      <c r="H119" s="104">
        <f t="shared" si="22"/>
        <v>0</v>
      </c>
      <c r="I119" s="104">
        <f t="shared" si="22"/>
        <v>0</v>
      </c>
      <c r="J119" s="104">
        <f t="shared" si="22"/>
        <v>0</v>
      </c>
      <c r="K119" s="104">
        <f t="shared" si="22"/>
        <v>0</v>
      </c>
      <c r="L119" s="104">
        <f t="shared" si="22"/>
        <v>0</v>
      </c>
      <c r="M119" s="105"/>
    </row>
    <row r="120" spans="1:13" x14ac:dyDescent="0.3">
      <c r="A120" s="84">
        <v>6831</v>
      </c>
      <c r="B120" s="84"/>
      <c r="C120" s="93" t="s">
        <v>184</v>
      </c>
      <c r="D120" s="108">
        <v>4500</v>
      </c>
      <c r="E120" s="103" t="s">
        <v>63</v>
      </c>
      <c r="F120" s="104">
        <f>D120/7</f>
        <v>642.85714285714289</v>
      </c>
      <c r="G120" s="104">
        <f t="shared" ref="G120:L120" si="23">F120</f>
        <v>642.85714285714289</v>
      </c>
      <c r="H120" s="104">
        <f t="shared" si="23"/>
        <v>642.85714285714289</v>
      </c>
      <c r="I120" s="104">
        <f t="shared" si="23"/>
        <v>642.85714285714289</v>
      </c>
      <c r="J120" s="104">
        <f t="shared" si="23"/>
        <v>642.85714285714289</v>
      </c>
      <c r="K120" s="104">
        <f t="shared" si="23"/>
        <v>642.85714285714289</v>
      </c>
      <c r="L120" s="104">
        <f t="shared" si="23"/>
        <v>642.85714285714289</v>
      </c>
      <c r="M120" s="105"/>
    </row>
    <row r="121" spans="1:13" x14ac:dyDescent="0.3">
      <c r="A121" s="84">
        <v>6832</v>
      </c>
      <c r="B121" s="84"/>
      <c r="C121" s="93" t="s">
        <v>185</v>
      </c>
      <c r="D121" s="108">
        <v>18750</v>
      </c>
      <c r="E121" s="103" t="s">
        <v>61</v>
      </c>
      <c r="F121" s="104">
        <f t="shared" ref="F121:L124" si="24">$D121*F$3</f>
        <v>3214.3158100247297</v>
      </c>
      <c r="G121" s="104">
        <f t="shared" si="24"/>
        <v>2372.3443043128564</v>
      </c>
      <c r="H121" s="104">
        <f t="shared" si="24"/>
        <v>2385.9440026164812</v>
      </c>
      <c r="I121" s="104">
        <f t="shared" si="24"/>
        <v>2492.3324400361766</v>
      </c>
      <c r="J121" s="104">
        <f t="shared" si="24"/>
        <v>2317.8725065829217</v>
      </c>
      <c r="K121" s="104">
        <f t="shared" si="24"/>
        <v>2253.784971248735</v>
      </c>
      <c r="L121" s="104">
        <f t="shared" si="24"/>
        <v>3713.4059651780981</v>
      </c>
      <c r="M121" s="105"/>
    </row>
    <row r="122" spans="1:13" x14ac:dyDescent="0.3">
      <c r="A122" s="84">
        <v>6833</v>
      </c>
      <c r="B122" s="84"/>
      <c r="C122" s="93" t="s">
        <v>186</v>
      </c>
      <c r="D122" s="108">
        <v>0</v>
      </c>
      <c r="E122" s="103" t="s">
        <v>61</v>
      </c>
      <c r="F122" s="104">
        <f t="shared" si="24"/>
        <v>0</v>
      </c>
      <c r="G122" s="104">
        <f t="shared" si="24"/>
        <v>0</v>
      </c>
      <c r="H122" s="104">
        <f t="shared" si="24"/>
        <v>0</v>
      </c>
      <c r="I122" s="104">
        <f t="shared" si="24"/>
        <v>0</v>
      </c>
      <c r="J122" s="104">
        <f t="shared" si="24"/>
        <v>0</v>
      </c>
      <c r="K122" s="104">
        <f t="shared" si="24"/>
        <v>0</v>
      </c>
      <c r="L122" s="104">
        <f t="shared" si="24"/>
        <v>0</v>
      </c>
      <c r="M122" s="105"/>
    </row>
    <row r="123" spans="1:13" x14ac:dyDescent="0.3">
      <c r="A123" s="84">
        <v>6834</v>
      </c>
      <c r="B123" s="84"/>
      <c r="C123" s="93" t="s">
        <v>187</v>
      </c>
      <c r="D123" s="108">
        <v>0</v>
      </c>
      <c r="E123" s="103" t="s">
        <v>61</v>
      </c>
      <c r="F123" s="104">
        <f t="shared" si="24"/>
        <v>0</v>
      </c>
      <c r="G123" s="104">
        <f t="shared" si="24"/>
        <v>0</v>
      </c>
      <c r="H123" s="104">
        <f t="shared" si="24"/>
        <v>0</v>
      </c>
      <c r="I123" s="104">
        <f t="shared" si="24"/>
        <v>0</v>
      </c>
      <c r="J123" s="104">
        <f t="shared" si="24"/>
        <v>0</v>
      </c>
      <c r="K123" s="104">
        <f t="shared" si="24"/>
        <v>0</v>
      </c>
      <c r="L123" s="104">
        <f t="shared" si="24"/>
        <v>0</v>
      </c>
      <c r="M123" s="105"/>
    </row>
    <row r="124" spans="1:13" x14ac:dyDescent="0.3">
      <c r="A124" s="84">
        <v>6840</v>
      </c>
      <c r="B124" s="84"/>
      <c r="C124" s="93" t="s">
        <v>188</v>
      </c>
      <c r="D124" s="108">
        <v>80000</v>
      </c>
      <c r="E124" s="103" t="s">
        <v>61</v>
      </c>
      <c r="F124" s="104">
        <f t="shared" si="24"/>
        <v>13714.414122772181</v>
      </c>
      <c r="G124" s="104">
        <f t="shared" si="24"/>
        <v>10122.002365068189</v>
      </c>
      <c r="H124" s="104">
        <f t="shared" si="24"/>
        <v>10180.027744496987</v>
      </c>
      <c r="I124" s="104">
        <f t="shared" si="24"/>
        <v>10633.951744154352</v>
      </c>
      <c r="J124" s="104">
        <f t="shared" si="24"/>
        <v>9889.5893614204651</v>
      </c>
      <c r="K124" s="104">
        <f t="shared" si="24"/>
        <v>9616.1492106612695</v>
      </c>
      <c r="L124" s="104">
        <f t="shared" si="24"/>
        <v>15843.865451426551</v>
      </c>
      <c r="M124" s="105"/>
    </row>
    <row r="125" spans="1:13" x14ac:dyDescent="0.3">
      <c r="A125" s="84">
        <v>6844</v>
      </c>
      <c r="B125" s="84"/>
      <c r="C125" s="93" t="s">
        <v>189</v>
      </c>
      <c r="D125" s="108">
        <v>2000</v>
      </c>
      <c r="E125" s="103" t="s">
        <v>63</v>
      </c>
      <c r="F125" s="104">
        <f>D125/7</f>
        <v>285.71428571428572</v>
      </c>
      <c r="G125" s="104">
        <f t="shared" ref="G125:L129" si="25">F125</f>
        <v>285.71428571428572</v>
      </c>
      <c r="H125" s="104">
        <f t="shared" si="25"/>
        <v>285.71428571428572</v>
      </c>
      <c r="I125" s="104">
        <f t="shared" si="25"/>
        <v>285.71428571428572</v>
      </c>
      <c r="J125" s="104">
        <f t="shared" si="25"/>
        <v>285.71428571428572</v>
      </c>
      <c r="K125" s="104">
        <f t="shared" si="25"/>
        <v>285.71428571428572</v>
      </c>
      <c r="L125" s="104">
        <f t="shared" si="25"/>
        <v>285.71428571428572</v>
      </c>
      <c r="M125" s="105"/>
    </row>
    <row r="126" spans="1:13" x14ac:dyDescent="0.3">
      <c r="A126" s="84">
        <v>6850</v>
      </c>
      <c r="B126" s="84"/>
      <c r="C126" s="93" t="s">
        <v>190</v>
      </c>
      <c r="D126" s="108">
        <v>6000</v>
      </c>
      <c r="E126" s="103" t="s">
        <v>63</v>
      </c>
      <c r="F126" s="104">
        <f>D126/7</f>
        <v>857.14285714285711</v>
      </c>
      <c r="G126" s="104">
        <f t="shared" si="25"/>
        <v>857.14285714285711</v>
      </c>
      <c r="H126" s="104">
        <f t="shared" si="25"/>
        <v>857.14285714285711</v>
      </c>
      <c r="I126" s="104">
        <f t="shared" si="25"/>
        <v>857.14285714285711</v>
      </c>
      <c r="J126" s="104">
        <f t="shared" si="25"/>
        <v>857.14285714285711</v>
      </c>
      <c r="K126" s="104">
        <f t="shared" si="25"/>
        <v>857.14285714285711</v>
      </c>
      <c r="L126" s="104">
        <f t="shared" si="25"/>
        <v>857.14285714285711</v>
      </c>
      <c r="M126" s="105"/>
    </row>
    <row r="127" spans="1:13" x14ac:dyDescent="0.3">
      <c r="A127" s="84">
        <v>6851</v>
      </c>
      <c r="B127" s="84"/>
      <c r="C127" s="93" t="s">
        <v>191</v>
      </c>
      <c r="D127" s="108">
        <v>4000</v>
      </c>
      <c r="E127" s="103" t="s">
        <v>63</v>
      </c>
      <c r="F127" s="104">
        <f>D127/7</f>
        <v>571.42857142857144</v>
      </c>
      <c r="G127" s="104">
        <f t="shared" si="25"/>
        <v>571.42857142857144</v>
      </c>
      <c r="H127" s="104">
        <f t="shared" si="25"/>
        <v>571.42857142857144</v>
      </c>
      <c r="I127" s="104">
        <f t="shared" si="25"/>
        <v>571.42857142857144</v>
      </c>
      <c r="J127" s="104">
        <f t="shared" si="25"/>
        <v>571.42857142857144</v>
      </c>
      <c r="K127" s="104">
        <f t="shared" si="25"/>
        <v>571.42857142857144</v>
      </c>
      <c r="L127" s="104">
        <f t="shared" si="25"/>
        <v>571.42857142857144</v>
      </c>
      <c r="M127" s="105"/>
    </row>
    <row r="128" spans="1:13" x14ac:dyDescent="0.3">
      <c r="A128" s="84">
        <v>6852</v>
      </c>
      <c r="B128" s="84"/>
      <c r="C128" s="93" t="s">
        <v>192</v>
      </c>
      <c r="D128" s="108">
        <v>15000</v>
      </c>
      <c r="E128" s="103" t="s">
        <v>63</v>
      </c>
      <c r="F128" s="104">
        <f>D128/7</f>
        <v>2142.8571428571427</v>
      </c>
      <c r="G128" s="104">
        <f t="shared" si="25"/>
        <v>2142.8571428571427</v>
      </c>
      <c r="H128" s="104">
        <f t="shared" si="25"/>
        <v>2142.8571428571427</v>
      </c>
      <c r="I128" s="104">
        <f t="shared" si="25"/>
        <v>2142.8571428571427</v>
      </c>
      <c r="J128" s="104">
        <f t="shared" si="25"/>
        <v>2142.8571428571427</v>
      </c>
      <c r="K128" s="104">
        <f t="shared" si="25"/>
        <v>2142.8571428571427</v>
      </c>
      <c r="L128" s="104">
        <f t="shared" si="25"/>
        <v>2142.8571428571427</v>
      </c>
      <c r="M128" s="105"/>
    </row>
    <row r="129" spans="1:13" x14ac:dyDescent="0.3">
      <c r="A129" s="84">
        <v>6853</v>
      </c>
      <c r="B129" s="84"/>
      <c r="C129" s="93" t="s">
        <v>193</v>
      </c>
      <c r="D129" s="108">
        <v>0</v>
      </c>
      <c r="E129" s="103" t="s">
        <v>63</v>
      </c>
      <c r="F129" s="104">
        <f>D129/7</f>
        <v>0</v>
      </c>
      <c r="G129" s="104">
        <f t="shared" si="25"/>
        <v>0</v>
      </c>
      <c r="H129" s="104">
        <f t="shared" si="25"/>
        <v>0</v>
      </c>
      <c r="I129" s="104">
        <f t="shared" si="25"/>
        <v>0</v>
      </c>
      <c r="J129" s="104">
        <f t="shared" si="25"/>
        <v>0</v>
      </c>
      <c r="K129" s="104">
        <f t="shared" si="25"/>
        <v>0</v>
      </c>
      <c r="L129" s="104">
        <f t="shared" si="25"/>
        <v>0</v>
      </c>
      <c r="M129" s="105"/>
    </row>
    <row r="130" spans="1:13" x14ac:dyDescent="0.3">
      <c r="A130" s="84">
        <v>6854</v>
      </c>
      <c r="B130" s="84"/>
      <c r="C130" s="93" t="s">
        <v>194</v>
      </c>
      <c r="D130" s="108">
        <v>0</v>
      </c>
      <c r="E130" s="103" t="s">
        <v>195</v>
      </c>
      <c r="F130" s="104"/>
      <c r="G130" s="104"/>
      <c r="H130" s="104"/>
      <c r="I130" s="104"/>
      <c r="J130" s="104"/>
      <c r="K130" s="104"/>
      <c r="L130" s="104"/>
      <c r="M130" s="105"/>
    </row>
    <row r="131" spans="1:13" x14ac:dyDescent="0.3">
      <c r="A131" s="84">
        <v>7000</v>
      </c>
      <c r="B131" s="84"/>
      <c r="C131" s="93" t="s">
        <v>196</v>
      </c>
      <c r="D131" s="108">
        <v>140000</v>
      </c>
      <c r="E131" s="103" t="s">
        <v>61</v>
      </c>
      <c r="F131" s="104">
        <f t="shared" ref="F131:L134" si="26">$D131*F$3</f>
        <v>24000.224714851316</v>
      </c>
      <c r="G131" s="104">
        <f t="shared" si="26"/>
        <v>17713.504138869328</v>
      </c>
      <c r="H131" s="104">
        <f t="shared" si="26"/>
        <v>17815.048552869728</v>
      </c>
      <c r="I131" s="104">
        <f t="shared" si="26"/>
        <v>18609.415552270118</v>
      </c>
      <c r="J131" s="104">
        <f t="shared" si="26"/>
        <v>17306.781382485813</v>
      </c>
      <c r="K131" s="104">
        <f t="shared" si="26"/>
        <v>16828.261118657221</v>
      </c>
      <c r="L131" s="104">
        <f t="shared" si="26"/>
        <v>27726.764539996464</v>
      </c>
      <c r="M131" s="105"/>
    </row>
    <row r="132" spans="1:13" x14ac:dyDescent="0.3">
      <c r="A132" s="84">
        <v>7010</v>
      </c>
      <c r="B132" s="84"/>
      <c r="C132" s="93" t="s">
        <v>197</v>
      </c>
      <c r="D132" s="108">
        <v>0</v>
      </c>
      <c r="E132" s="103" t="s">
        <v>61</v>
      </c>
      <c r="F132" s="104">
        <f t="shared" si="26"/>
        <v>0</v>
      </c>
      <c r="G132" s="104">
        <f t="shared" si="26"/>
        <v>0</v>
      </c>
      <c r="H132" s="104">
        <f t="shared" si="26"/>
        <v>0</v>
      </c>
      <c r="I132" s="104">
        <f t="shared" si="26"/>
        <v>0</v>
      </c>
      <c r="J132" s="104">
        <f t="shared" si="26"/>
        <v>0</v>
      </c>
      <c r="K132" s="104">
        <f t="shared" si="26"/>
        <v>0</v>
      </c>
      <c r="L132" s="104">
        <f t="shared" si="26"/>
        <v>0</v>
      </c>
      <c r="M132" s="105"/>
    </row>
    <row r="133" spans="1:13" x14ac:dyDescent="0.3">
      <c r="A133" s="84">
        <v>7100</v>
      </c>
      <c r="B133" s="84"/>
      <c r="C133" s="93" t="s">
        <v>198</v>
      </c>
      <c r="D133" s="108">
        <v>0</v>
      </c>
      <c r="E133" s="103" t="s">
        <v>61</v>
      </c>
      <c r="F133" s="104">
        <f t="shared" si="26"/>
        <v>0</v>
      </c>
      <c r="G133" s="104">
        <f t="shared" si="26"/>
        <v>0</v>
      </c>
      <c r="H133" s="104">
        <f t="shared" si="26"/>
        <v>0</v>
      </c>
      <c r="I133" s="104">
        <f t="shared" si="26"/>
        <v>0</v>
      </c>
      <c r="J133" s="104">
        <f t="shared" si="26"/>
        <v>0</v>
      </c>
      <c r="K133" s="104">
        <f t="shared" si="26"/>
        <v>0</v>
      </c>
      <c r="L133" s="104">
        <f t="shared" si="26"/>
        <v>0</v>
      </c>
      <c r="M133" s="105"/>
    </row>
    <row r="134" spans="1:13" x14ac:dyDescent="0.3">
      <c r="A134" s="84">
        <v>7110</v>
      </c>
      <c r="B134" s="84"/>
      <c r="C134" s="93" t="s">
        <v>199</v>
      </c>
      <c r="D134" s="108">
        <v>0</v>
      </c>
      <c r="E134" s="103" t="s">
        <v>61</v>
      </c>
      <c r="F134" s="104">
        <f t="shared" si="26"/>
        <v>0</v>
      </c>
      <c r="G134" s="104">
        <f t="shared" si="26"/>
        <v>0</v>
      </c>
      <c r="H134" s="104">
        <f t="shared" si="26"/>
        <v>0</v>
      </c>
      <c r="I134" s="104">
        <f t="shared" si="26"/>
        <v>0</v>
      </c>
      <c r="J134" s="104">
        <f t="shared" si="26"/>
        <v>0</v>
      </c>
      <c r="K134" s="104">
        <f t="shared" si="26"/>
        <v>0</v>
      </c>
      <c r="L134" s="104">
        <f t="shared" si="26"/>
        <v>0</v>
      </c>
      <c r="M134" s="105"/>
    </row>
    <row r="135" spans="1:13" x14ac:dyDescent="0.3">
      <c r="A135" s="84">
        <v>7200</v>
      </c>
      <c r="B135" s="84"/>
      <c r="C135" s="93" t="s">
        <v>200</v>
      </c>
      <c r="D135" s="108">
        <v>578000</v>
      </c>
      <c r="E135" s="103" t="s">
        <v>59</v>
      </c>
      <c r="F135" s="104">
        <f t="shared" ref="F135:L135" si="27">$D$135*F2</f>
        <v>103260.50405387931</v>
      </c>
      <c r="G135" s="104">
        <f t="shared" si="27"/>
        <v>69088.480354990141</v>
      </c>
      <c r="H135" s="104">
        <f t="shared" si="27"/>
        <v>76381.572431481458</v>
      </c>
      <c r="I135" s="104">
        <f t="shared" si="27"/>
        <v>86295.553466475598</v>
      </c>
      <c r="J135" s="104">
        <f t="shared" si="27"/>
        <v>80507.022895528935</v>
      </c>
      <c r="K135" s="104">
        <f t="shared" si="27"/>
        <v>66211.533454249351</v>
      </c>
      <c r="L135" s="104">
        <f t="shared" si="27"/>
        <v>96255.333343395119</v>
      </c>
      <c r="M135" s="105"/>
    </row>
    <row r="136" spans="1:13" x14ac:dyDescent="0.3">
      <c r="A136" s="84">
        <v>7300</v>
      </c>
      <c r="B136" s="84"/>
      <c r="C136" s="93" t="s">
        <v>201</v>
      </c>
      <c r="D136" s="108">
        <v>0</v>
      </c>
      <c r="E136" s="103" t="s">
        <v>61</v>
      </c>
      <c r="F136" s="104">
        <f t="shared" ref="F136:L142" si="28">$D136*F$3</f>
        <v>0</v>
      </c>
      <c r="G136" s="104">
        <f t="shared" si="28"/>
        <v>0</v>
      </c>
      <c r="H136" s="104">
        <f t="shared" si="28"/>
        <v>0</v>
      </c>
      <c r="I136" s="104">
        <f t="shared" si="28"/>
        <v>0</v>
      </c>
      <c r="J136" s="104">
        <f t="shared" si="28"/>
        <v>0</v>
      </c>
      <c r="K136" s="104">
        <f t="shared" si="28"/>
        <v>0</v>
      </c>
      <c r="L136" s="104">
        <f t="shared" si="28"/>
        <v>0</v>
      </c>
      <c r="M136" s="105"/>
    </row>
    <row r="137" spans="1:13" x14ac:dyDescent="0.3">
      <c r="A137" s="84">
        <v>7400</v>
      </c>
      <c r="B137" s="84"/>
      <c r="C137" s="93" t="s">
        <v>202</v>
      </c>
      <c r="D137" s="108">
        <v>25</v>
      </c>
      <c r="E137" s="103" t="s">
        <v>61</v>
      </c>
      <c r="F137" s="104">
        <f t="shared" si="28"/>
        <v>4.2857544133663064</v>
      </c>
      <c r="G137" s="104">
        <f t="shared" si="28"/>
        <v>3.1631257390838088</v>
      </c>
      <c r="H137" s="104">
        <f t="shared" si="28"/>
        <v>3.1812586701553083</v>
      </c>
      <c r="I137" s="104">
        <f t="shared" si="28"/>
        <v>3.3231099200482355</v>
      </c>
      <c r="J137" s="104">
        <f t="shared" si="28"/>
        <v>3.0904966754438954</v>
      </c>
      <c r="K137" s="104">
        <f t="shared" si="28"/>
        <v>3.0050466283316468</v>
      </c>
      <c r="L137" s="104">
        <f t="shared" si="28"/>
        <v>4.9512079535707976</v>
      </c>
      <c r="M137" s="105"/>
    </row>
    <row r="138" spans="1:13" x14ac:dyDescent="0.3">
      <c r="A138" s="84">
        <v>7420</v>
      </c>
      <c r="B138" s="84"/>
      <c r="C138" s="93" t="s">
        <v>203</v>
      </c>
      <c r="D138" s="108">
        <v>500</v>
      </c>
      <c r="E138" s="103" t="s">
        <v>61</v>
      </c>
      <c r="F138" s="104">
        <f t="shared" si="28"/>
        <v>85.715088267326124</v>
      </c>
      <c r="G138" s="104">
        <f t="shared" si="28"/>
        <v>63.262514781676174</v>
      </c>
      <c r="H138" s="104">
        <f t="shared" si="28"/>
        <v>63.625173403106167</v>
      </c>
      <c r="I138" s="104">
        <f t="shared" si="28"/>
        <v>66.462198400964709</v>
      </c>
      <c r="J138" s="104">
        <f t="shared" si="28"/>
        <v>61.809933508877911</v>
      </c>
      <c r="K138" s="104">
        <f t="shared" si="28"/>
        <v>60.100932566632935</v>
      </c>
      <c r="L138" s="104">
        <f t="shared" si="28"/>
        <v>99.024159071415937</v>
      </c>
      <c r="M138" s="105"/>
    </row>
    <row r="139" spans="1:13" x14ac:dyDescent="0.3">
      <c r="A139" s="84">
        <v>7430</v>
      </c>
      <c r="B139" s="84"/>
      <c r="C139" s="93" t="s">
        <v>204</v>
      </c>
      <c r="D139" s="108">
        <v>375</v>
      </c>
      <c r="E139" s="103" t="s">
        <v>61</v>
      </c>
      <c r="F139" s="104">
        <f t="shared" si="28"/>
        <v>64.286316200494596</v>
      </c>
      <c r="G139" s="104">
        <f t="shared" si="28"/>
        <v>47.44688608625713</v>
      </c>
      <c r="H139" s="104">
        <f t="shared" si="28"/>
        <v>47.718880052329624</v>
      </c>
      <c r="I139" s="104">
        <f t="shared" si="28"/>
        <v>49.846648800723528</v>
      </c>
      <c r="J139" s="104">
        <f t="shared" si="28"/>
        <v>46.357450131658432</v>
      </c>
      <c r="K139" s="104">
        <f t="shared" si="28"/>
        <v>45.075699424974701</v>
      </c>
      <c r="L139" s="104">
        <f t="shared" si="28"/>
        <v>74.26811930356196</v>
      </c>
      <c r="M139" s="105"/>
    </row>
    <row r="140" spans="1:13" x14ac:dyDescent="0.3">
      <c r="A140" s="84">
        <v>7440</v>
      </c>
      <c r="B140" s="84"/>
      <c r="C140" s="93" t="s">
        <v>205</v>
      </c>
      <c r="D140" s="108">
        <v>0</v>
      </c>
      <c r="E140" s="103" t="s">
        <v>61</v>
      </c>
      <c r="F140" s="104">
        <f t="shared" si="28"/>
        <v>0</v>
      </c>
      <c r="G140" s="104">
        <f t="shared" si="28"/>
        <v>0</v>
      </c>
      <c r="H140" s="104">
        <f t="shared" si="28"/>
        <v>0</v>
      </c>
      <c r="I140" s="104">
        <f t="shared" si="28"/>
        <v>0</v>
      </c>
      <c r="J140" s="104">
        <f t="shared" si="28"/>
        <v>0</v>
      </c>
      <c r="K140" s="104">
        <f t="shared" si="28"/>
        <v>0</v>
      </c>
      <c r="L140" s="104">
        <f t="shared" si="28"/>
        <v>0</v>
      </c>
      <c r="M140" s="105"/>
    </row>
    <row r="141" spans="1:13" x14ac:dyDescent="0.3">
      <c r="A141" s="84">
        <v>7500</v>
      </c>
      <c r="B141" s="84"/>
      <c r="C141" s="93" t="s">
        <v>206</v>
      </c>
      <c r="D141" s="108">
        <v>1800</v>
      </c>
      <c r="E141" s="103" t="s">
        <v>61</v>
      </c>
      <c r="F141" s="104">
        <f t="shared" si="28"/>
        <v>308.57431776237405</v>
      </c>
      <c r="G141" s="104">
        <f t="shared" si="28"/>
        <v>227.74505321403421</v>
      </c>
      <c r="H141" s="104">
        <f t="shared" si="28"/>
        <v>229.0506242511822</v>
      </c>
      <c r="I141" s="104">
        <f t="shared" si="28"/>
        <v>239.26391424347295</v>
      </c>
      <c r="J141" s="104">
        <f t="shared" si="28"/>
        <v>222.51576063196046</v>
      </c>
      <c r="K141" s="104">
        <f t="shared" si="28"/>
        <v>216.36335723987858</v>
      </c>
      <c r="L141" s="104">
        <f t="shared" si="28"/>
        <v>356.4869726570974</v>
      </c>
      <c r="M141" s="105"/>
    </row>
    <row r="142" spans="1:13" x14ac:dyDescent="0.3">
      <c r="A142" s="84">
        <v>7800</v>
      </c>
      <c r="B142" s="84"/>
      <c r="C142" s="93" t="s">
        <v>207</v>
      </c>
      <c r="D142" s="108">
        <v>0</v>
      </c>
      <c r="E142" s="103" t="s">
        <v>61</v>
      </c>
      <c r="F142" s="104">
        <f t="shared" si="28"/>
        <v>0</v>
      </c>
      <c r="G142" s="104">
        <f t="shared" si="28"/>
        <v>0</v>
      </c>
      <c r="H142" s="104">
        <f t="shared" si="28"/>
        <v>0</v>
      </c>
      <c r="I142" s="104">
        <f t="shared" si="28"/>
        <v>0</v>
      </c>
      <c r="J142" s="104">
        <f t="shared" si="28"/>
        <v>0</v>
      </c>
      <c r="K142" s="104">
        <f t="shared" si="28"/>
        <v>0</v>
      </c>
      <c r="L142" s="104">
        <f t="shared" si="28"/>
        <v>0</v>
      </c>
      <c r="M142" s="105"/>
    </row>
    <row r="143" spans="1:13" x14ac:dyDescent="0.3">
      <c r="A143" s="84">
        <v>8000</v>
      </c>
      <c r="B143" s="84"/>
      <c r="C143" s="93" t="s">
        <v>208</v>
      </c>
      <c r="D143" s="108">
        <v>0</v>
      </c>
      <c r="E143" s="96"/>
      <c r="F143" s="97"/>
      <c r="G143" s="97"/>
      <c r="H143" s="97"/>
      <c r="I143" s="97"/>
      <c r="J143" s="97"/>
      <c r="K143" s="97"/>
      <c r="L143" s="97"/>
      <c r="M143" s="105"/>
    </row>
    <row r="144" spans="1:13" x14ac:dyDescent="0.3">
      <c r="A144" s="84">
        <v>8200</v>
      </c>
      <c r="B144" s="84"/>
      <c r="C144" s="93" t="s">
        <v>209</v>
      </c>
      <c r="D144" s="108">
        <v>0</v>
      </c>
      <c r="E144" s="96"/>
      <c r="F144" s="97"/>
      <c r="G144" s="97"/>
      <c r="H144" s="97"/>
      <c r="I144" s="97"/>
      <c r="J144" s="97"/>
      <c r="K144" s="97"/>
      <c r="L144" s="97"/>
      <c r="M144" s="105"/>
    </row>
    <row r="145" spans="1:13" x14ac:dyDescent="0.3">
      <c r="A145" s="84">
        <v>8210</v>
      </c>
      <c r="B145" s="84"/>
      <c r="C145" s="93" t="s">
        <v>210</v>
      </c>
      <c r="D145" s="108">
        <v>108000</v>
      </c>
      <c r="E145" s="103" t="s">
        <v>63</v>
      </c>
      <c r="F145" s="104">
        <f t="shared" ref="F145:F155" si="29">D145/7</f>
        <v>15428.571428571429</v>
      </c>
      <c r="G145" s="104">
        <f t="shared" ref="G145:L155" si="30">F145</f>
        <v>15428.571428571429</v>
      </c>
      <c r="H145" s="104">
        <f t="shared" si="30"/>
        <v>15428.571428571429</v>
      </c>
      <c r="I145" s="104">
        <f t="shared" si="30"/>
        <v>15428.571428571429</v>
      </c>
      <c r="J145" s="104">
        <f t="shared" si="30"/>
        <v>15428.571428571429</v>
      </c>
      <c r="K145" s="104">
        <f t="shared" si="30"/>
        <v>15428.571428571429</v>
      </c>
      <c r="L145" s="104">
        <f t="shared" si="30"/>
        <v>15428.571428571429</v>
      </c>
      <c r="M145" s="105"/>
    </row>
    <row r="146" spans="1:13" x14ac:dyDescent="0.3">
      <c r="A146" s="84">
        <v>8220</v>
      </c>
      <c r="B146" s="84"/>
      <c r="C146" s="93" t="s">
        <v>211</v>
      </c>
      <c r="D146" s="108">
        <v>10000</v>
      </c>
      <c r="E146" s="103" t="s">
        <v>63</v>
      </c>
      <c r="F146" s="104">
        <f t="shared" si="29"/>
        <v>1428.5714285714287</v>
      </c>
      <c r="G146" s="104">
        <f t="shared" si="30"/>
        <v>1428.5714285714287</v>
      </c>
      <c r="H146" s="104">
        <f t="shared" si="30"/>
        <v>1428.5714285714287</v>
      </c>
      <c r="I146" s="104">
        <f t="shared" si="30"/>
        <v>1428.5714285714287</v>
      </c>
      <c r="J146" s="104">
        <f t="shared" si="30"/>
        <v>1428.5714285714287</v>
      </c>
      <c r="K146" s="104">
        <f t="shared" si="30"/>
        <v>1428.5714285714287</v>
      </c>
      <c r="L146" s="104">
        <f t="shared" si="30"/>
        <v>1428.5714285714287</v>
      </c>
      <c r="M146" s="105"/>
    </row>
    <row r="147" spans="1:13" x14ac:dyDescent="0.3">
      <c r="A147" s="84">
        <v>8230</v>
      </c>
      <c r="B147" s="84"/>
      <c r="C147" s="93" t="s">
        <v>212</v>
      </c>
      <c r="D147" s="108">
        <v>0</v>
      </c>
      <c r="E147" s="103" t="s">
        <v>63</v>
      </c>
      <c r="F147" s="104">
        <f t="shared" si="29"/>
        <v>0</v>
      </c>
      <c r="G147" s="104">
        <f t="shared" si="30"/>
        <v>0</v>
      </c>
      <c r="H147" s="104">
        <f t="shared" si="30"/>
        <v>0</v>
      </c>
      <c r="I147" s="104">
        <f t="shared" si="30"/>
        <v>0</v>
      </c>
      <c r="J147" s="104">
        <f t="shared" si="30"/>
        <v>0</v>
      </c>
      <c r="K147" s="104">
        <f t="shared" si="30"/>
        <v>0</v>
      </c>
      <c r="L147" s="104">
        <f t="shared" si="30"/>
        <v>0</v>
      </c>
      <c r="M147" s="105"/>
    </row>
    <row r="148" spans="1:13" x14ac:dyDescent="0.3">
      <c r="A148" s="84">
        <v>8231</v>
      </c>
      <c r="B148" s="84"/>
      <c r="C148" s="93" t="s">
        <v>213</v>
      </c>
      <c r="D148" s="108">
        <v>1375</v>
      </c>
      <c r="E148" s="103" t="s">
        <v>63</v>
      </c>
      <c r="F148" s="104">
        <f t="shared" si="29"/>
        <v>196.42857142857142</v>
      </c>
      <c r="G148" s="104">
        <f t="shared" si="30"/>
        <v>196.42857142857142</v>
      </c>
      <c r="H148" s="104">
        <f t="shared" si="30"/>
        <v>196.42857142857142</v>
      </c>
      <c r="I148" s="104">
        <f t="shared" si="30"/>
        <v>196.42857142857142</v>
      </c>
      <c r="J148" s="104">
        <f t="shared" si="30"/>
        <v>196.42857142857142</v>
      </c>
      <c r="K148" s="104">
        <f t="shared" si="30"/>
        <v>196.42857142857142</v>
      </c>
      <c r="L148" s="104">
        <f t="shared" si="30"/>
        <v>196.42857142857142</v>
      </c>
      <c r="M148" s="105"/>
    </row>
    <row r="149" spans="1:13" x14ac:dyDescent="0.3">
      <c r="A149" s="84">
        <v>8238</v>
      </c>
      <c r="B149" s="84"/>
      <c r="C149" s="93" t="s">
        <v>214</v>
      </c>
      <c r="D149" s="108">
        <v>0</v>
      </c>
      <c r="E149" s="103" t="s">
        <v>63</v>
      </c>
      <c r="F149" s="104">
        <f t="shared" si="29"/>
        <v>0</v>
      </c>
      <c r="G149" s="104">
        <f t="shared" si="30"/>
        <v>0</v>
      </c>
      <c r="H149" s="104">
        <f t="shared" si="30"/>
        <v>0</v>
      </c>
      <c r="I149" s="104">
        <f t="shared" si="30"/>
        <v>0</v>
      </c>
      <c r="J149" s="104">
        <f t="shared" si="30"/>
        <v>0</v>
      </c>
      <c r="K149" s="104">
        <f t="shared" si="30"/>
        <v>0</v>
      </c>
      <c r="L149" s="104">
        <f t="shared" si="30"/>
        <v>0</v>
      </c>
      <c r="M149" s="105"/>
    </row>
    <row r="150" spans="1:13" x14ac:dyDescent="0.3">
      <c r="A150" s="84">
        <v>8240</v>
      </c>
      <c r="B150" s="84"/>
      <c r="C150" s="93" t="s">
        <v>215</v>
      </c>
      <c r="D150" s="108">
        <v>4000</v>
      </c>
      <c r="E150" s="103" t="s">
        <v>63</v>
      </c>
      <c r="F150" s="104">
        <f t="shared" si="29"/>
        <v>571.42857142857144</v>
      </c>
      <c r="G150" s="104">
        <f t="shared" si="30"/>
        <v>571.42857142857144</v>
      </c>
      <c r="H150" s="104">
        <f t="shared" si="30"/>
        <v>571.42857142857144</v>
      </c>
      <c r="I150" s="104">
        <f t="shared" si="30"/>
        <v>571.42857142857144</v>
      </c>
      <c r="J150" s="104">
        <f t="shared" si="30"/>
        <v>571.42857142857144</v>
      </c>
      <c r="K150" s="104">
        <f t="shared" si="30"/>
        <v>571.42857142857144</v>
      </c>
      <c r="L150" s="104">
        <f t="shared" si="30"/>
        <v>571.42857142857144</v>
      </c>
      <c r="M150" s="105"/>
    </row>
    <row r="151" spans="1:13" x14ac:dyDescent="0.3">
      <c r="A151" s="84">
        <v>8250</v>
      </c>
      <c r="B151" s="84"/>
      <c r="C151" s="93" t="s">
        <v>216</v>
      </c>
      <c r="D151" s="108">
        <v>0</v>
      </c>
      <c r="E151" s="103" t="s">
        <v>63</v>
      </c>
      <c r="F151" s="104">
        <f t="shared" si="29"/>
        <v>0</v>
      </c>
      <c r="G151" s="104">
        <f t="shared" si="30"/>
        <v>0</v>
      </c>
      <c r="H151" s="104">
        <f t="shared" si="30"/>
        <v>0</v>
      </c>
      <c r="I151" s="104">
        <f t="shared" si="30"/>
        <v>0</v>
      </c>
      <c r="J151" s="104">
        <f t="shared" si="30"/>
        <v>0</v>
      </c>
      <c r="K151" s="104">
        <f t="shared" si="30"/>
        <v>0</v>
      </c>
      <c r="L151" s="104">
        <f t="shared" si="30"/>
        <v>0</v>
      </c>
      <c r="M151" s="105"/>
    </row>
    <row r="152" spans="1:13" x14ac:dyDescent="0.3">
      <c r="A152" s="84">
        <v>8251</v>
      </c>
      <c r="B152" s="84"/>
      <c r="C152" s="93" t="s">
        <v>217</v>
      </c>
      <c r="D152" s="108">
        <v>0</v>
      </c>
      <c r="E152" s="103" t="s">
        <v>63</v>
      </c>
      <c r="F152" s="104">
        <f t="shared" si="29"/>
        <v>0</v>
      </c>
      <c r="G152" s="104">
        <f t="shared" si="30"/>
        <v>0</v>
      </c>
      <c r="H152" s="104">
        <f t="shared" si="30"/>
        <v>0</v>
      </c>
      <c r="I152" s="104">
        <f t="shared" si="30"/>
        <v>0</v>
      </c>
      <c r="J152" s="104">
        <f t="shared" si="30"/>
        <v>0</v>
      </c>
      <c r="K152" s="104">
        <f t="shared" si="30"/>
        <v>0</v>
      </c>
      <c r="L152" s="104">
        <f t="shared" si="30"/>
        <v>0</v>
      </c>
      <c r="M152" s="105"/>
    </row>
    <row r="153" spans="1:13" x14ac:dyDescent="0.3">
      <c r="A153" s="84">
        <v>8252</v>
      </c>
      <c r="B153" s="84"/>
      <c r="C153" s="93" t="s">
        <v>218</v>
      </c>
      <c r="D153" s="108">
        <v>0</v>
      </c>
      <c r="E153" s="103" t="s">
        <v>63</v>
      </c>
      <c r="F153" s="104">
        <f t="shared" si="29"/>
        <v>0</v>
      </c>
      <c r="G153" s="104">
        <f t="shared" si="30"/>
        <v>0</v>
      </c>
      <c r="H153" s="104">
        <f t="shared" si="30"/>
        <v>0</v>
      </c>
      <c r="I153" s="104">
        <f t="shared" si="30"/>
        <v>0</v>
      </c>
      <c r="J153" s="104">
        <f t="shared" si="30"/>
        <v>0</v>
      </c>
      <c r="K153" s="104">
        <f t="shared" si="30"/>
        <v>0</v>
      </c>
      <c r="L153" s="104">
        <f t="shared" si="30"/>
        <v>0</v>
      </c>
      <c r="M153" s="105"/>
    </row>
    <row r="154" spans="1:13" x14ac:dyDescent="0.3">
      <c r="A154" s="84">
        <v>8260</v>
      </c>
      <c r="B154" s="84"/>
      <c r="C154" s="93" t="s">
        <v>219</v>
      </c>
      <c r="D154" s="108">
        <v>28150</v>
      </c>
      <c r="E154" s="103" t="s">
        <v>63</v>
      </c>
      <c r="F154" s="104">
        <f t="shared" si="29"/>
        <v>4021.4285714285716</v>
      </c>
      <c r="G154" s="104">
        <f t="shared" si="30"/>
        <v>4021.4285714285716</v>
      </c>
      <c r="H154" s="104">
        <f t="shared" si="30"/>
        <v>4021.4285714285716</v>
      </c>
      <c r="I154" s="104">
        <f t="shared" si="30"/>
        <v>4021.4285714285716</v>
      </c>
      <c r="J154" s="104">
        <f t="shared" si="30"/>
        <v>4021.4285714285716</v>
      </c>
      <c r="K154" s="104">
        <f t="shared" si="30"/>
        <v>4021.4285714285716</v>
      </c>
      <c r="L154" s="104">
        <f t="shared" si="30"/>
        <v>4021.4285714285716</v>
      </c>
      <c r="M154" s="105"/>
    </row>
    <row r="155" spans="1:13" x14ac:dyDescent="0.3">
      <c r="A155" s="84">
        <v>8280</v>
      </c>
      <c r="B155" s="84"/>
      <c r="C155" s="93" t="s">
        <v>220</v>
      </c>
      <c r="D155" s="108">
        <v>3000</v>
      </c>
      <c r="E155" s="103" t="s">
        <v>63</v>
      </c>
      <c r="F155" s="104">
        <f t="shared" si="29"/>
        <v>428.57142857142856</v>
      </c>
      <c r="G155" s="104">
        <f t="shared" si="30"/>
        <v>428.57142857142856</v>
      </c>
      <c r="H155" s="104">
        <f t="shared" si="30"/>
        <v>428.57142857142856</v>
      </c>
      <c r="I155" s="104">
        <f t="shared" si="30"/>
        <v>428.57142857142856</v>
      </c>
      <c r="J155" s="104">
        <f t="shared" si="30"/>
        <v>428.57142857142856</v>
      </c>
      <c r="K155" s="104">
        <f t="shared" si="30"/>
        <v>428.57142857142856</v>
      </c>
      <c r="L155" s="104">
        <f t="shared" si="30"/>
        <v>428.57142857142856</v>
      </c>
      <c r="M155" s="105"/>
    </row>
    <row r="156" spans="1:13" x14ac:dyDescent="0.3">
      <c r="A156" s="84">
        <v>8300</v>
      </c>
      <c r="B156" s="84"/>
      <c r="C156" s="93" t="s">
        <v>221</v>
      </c>
      <c r="D156" s="108">
        <v>0</v>
      </c>
      <c r="E156" s="103" t="s">
        <v>61</v>
      </c>
      <c r="F156" s="104">
        <f t="shared" ref="F156:L169" si="31">$D156*F$3</f>
        <v>0</v>
      </c>
      <c r="G156" s="104">
        <f t="shared" si="31"/>
        <v>0</v>
      </c>
      <c r="H156" s="104">
        <f t="shared" si="31"/>
        <v>0</v>
      </c>
      <c r="I156" s="104">
        <f t="shared" si="31"/>
        <v>0</v>
      </c>
      <c r="J156" s="104">
        <f t="shared" si="31"/>
        <v>0</v>
      </c>
      <c r="K156" s="104">
        <f t="shared" si="31"/>
        <v>0</v>
      </c>
      <c r="L156" s="104">
        <f t="shared" si="31"/>
        <v>0</v>
      </c>
      <c r="M156" s="105"/>
    </row>
    <row r="157" spans="1:13" x14ac:dyDescent="0.3">
      <c r="A157" s="84">
        <v>8310</v>
      </c>
      <c r="B157" s="84"/>
      <c r="C157" s="93" t="s">
        <v>222</v>
      </c>
      <c r="D157" s="108">
        <v>238000</v>
      </c>
      <c r="E157" s="103" t="s">
        <v>61</v>
      </c>
      <c r="F157" s="104">
        <f t="shared" si="31"/>
        <v>40800.38201524724</v>
      </c>
      <c r="G157" s="104">
        <f t="shared" si="31"/>
        <v>30112.95703607786</v>
      </c>
      <c r="H157" s="104">
        <f t="shared" si="31"/>
        <v>30285.582539878535</v>
      </c>
      <c r="I157" s="104">
        <f t="shared" si="31"/>
        <v>31636.0064388592</v>
      </c>
      <c r="J157" s="104">
        <f t="shared" si="31"/>
        <v>29421.528350225886</v>
      </c>
      <c r="K157" s="104">
        <f t="shared" si="31"/>
        <v>28608.043901717279</v>
      </c>
      <c r="L157" s="104">
        <f t="shared" si="31"/>
        <v>47135.499717993989</v>
      </c>
      <c r="M157" s="105"/>
    </row>
    <row r="158" spans="1:13" x14ac:dyDescent="0.3">
      <c r="A158" s="84">
        <v>8320</v>
      </c>
      <c r="B158" s="84"/>
      <c r="C158" s="93" t="s">
        <v>223</v>
      </c>
      <c r="D158" s="108">
        <v>20000</v>
      </c>
      <c r="E158" s="103" t="s">
        <v>61</v>
      </c>
      <c r="F158" s="104">
        <f t="shared" si="31"/>
        <v>3428.6035306930453</v>
      </c>
      <c r="G158" s="104">
        <f t="shared" si="31"/>
        <v>2530.5005912670472</v>
      </c>
      <c r="H158" s="104">
        <f t="shared" si="31"/>
        <v>2545.0069361242467</v>
      </c>
      <c r="I158" s="104">
        <f t="shared" si="31"/>
        <v>2658.487936038588</v>
      </c>
      <c r="J158" s="104">
        <f t="shared" si="31"/>
        <v>2472.3973403551163</v>
      </c>
      <c r="K158" s="104">
        <f t="shared" si="31"/>
        <v>2404.0373026653174</v>
      </c>
      <c r="L158" s="104">
        <f t="shared" si="31"/>
        <v>3960.9663628566377</v>
      </c>
      <c r="M158" s="105"/>
    </row>
    <row r="159" spans="1:13" x14ac:dyDescent="0.3">
      <c r="A159" s="84">
        <v>8330</v>
      </c>
      <c r="B159" s="84"/>
      <c r="C159" s="93" t="s">
        <v>224</v>
      </c>
      <c r="D159" s="108">
        <v>0</v>
      </c>
      <c r="E159" s="103" t="s">
        <v>61</v>
      </c>
      <c r="F159" s="104">
        <f t="shared" si="31"/>
        <v>0</v>
      </c>
      <c r="G159" s="104">
        <f t="shared" si="31"/>
        <v>0</v>
      </c>
      <c r="H159" s="104">
        <f t="shared" si="31"/>
        <v>0</v>
      </c>
      <c r="I159" s="104">
        <f t="shared" si="31"/>
        <v>0</v>
      </c>
      <c r="J159" s="104">
        <f t="shared" si="31"/>
        <v>0</v>
      </c>
      <c r="K159" s="104">
        <f t="shared" si="31"/>
        <v>0</v>
      </c>
      <c r="L159" s="104">
        <f t="shared" si="31"/>
        <v>0</v>
      </c>
      <c r="M159" s="105"/>
    </row>
    <row r="160" spans="1:13" x14ac:dyDescent="0.3">
      <c r="A160" s="84">
        <v>8331</v>
      </c>
      <c r="B160" s="84"/>
      <c r="C160" s="93" t="s">
        <v>225</v>
      </c>
      <c r="D160" s="108">
        <v>9500</v>
      </c>
      <c r="E160" s="103" t="s">
        <v>61</v>
      </c>
      <c r="F160" s="104">
        <f t="shared" si="31"/>
        <v>1628.5866770791965</v>
      </c>
      <c r="G160" s="104">
        <f t="shared" si="31"/>
        <v>1201.9877808518472</v>
      </c>
      <c r="H160" s="104">
        <f t="shared" si="31"/>
        <v>1208.8782946590172</v>
      </c>
      <c r="I160" s="104">
        <f t="shared" si="31"/>
        <v>1262.7817696183295</v>
      </c>
      <c r="J160" s="104">
        <f t="shared" si="31"/>
        <v>1174.3887366686802</v>
      </c>
      <c r="K160" s="104">
        <f t="shared" si="31"/>
        <v>1141.9177187660259</v>
      </c>
      <c r="L160" s="104">
        <f t="shared" si="31"/>
        <v>1881.459022356903</v>
      </c>
      <c r="M160" s="105"/>
    </row>
    <row r="161" spans="1:13" x14ac:dyDescent="0.3">
      <c r="A161" s="84">
        <v>8332</v>
      </c>
      <c r="B161" s="84"/>
      <c r="C161" s="93" t="s">
        <v>226</v>
      </c>
      <c r="D161" s="108">
        <v>0</v>
      </c>
      <c r="E161" s="103" t="s">
        <v>61</v>
      </c>
      <c r="F161" s="104">
        <f t="shared" si="31"/>
        <v>0</v>
      </c>
      <c r="G161" s="104">
        <f t="shared" si="31"/>
        <v>0</v>
      </c>
      <c r="H161" s="104">
        <f t="shared" si="31"/>
        <v>0</v>
      </c>
      <c r="I161" s="104">
        <f t="shared" si="31"/>
        <v>0</v>
      </c>
      <c r="J161" s="104">
        <f t="shared" si="31"/>
        <v>0</v>
      </c>
      <c r="K161" s="104">
        <f t="shared" si="31"/>
        <v>0</v>
      </c>
      <c r="L161" s="104">
        <f t="shared" si="31"/>
        <v>0</v>
      </c>
      <c r="M161" s="105"/>
    </row>
    <row r="162" spans="1:13" x14ac:dyDescent="0.3">
      <c r="A162" s="84">
        <v>8333</v>
      </c>
      <c r="B162" s="84"/>
      <c r="C162" s="93" t="s">
        <v>227</v>
      </c>
      <c r="D162" s="108">
        <v>0</v>
      </c>
      <c r="E162" s="103" t="s">
        <v>61</v>
      </c>
      <c r="F162" s="104">
        <f t="shared" si="31"/>
        <v>0</v>
      </c>
      <c r="G162" s="104">
        <f t="shared" si="31"/>
        <v>0</v>
      </c>
      <c r="H162" s="104">
        <f t="shared" si="31"/>
        <v>0</v>
      </c>
      <c r="I162" s="104">
        <f t="shared" si="31"/>
        <v>0</v>
      </c>
      <c r="J162" s="104">
        <f t="shared" si="31"/>
        <v>0</v>
      </c>
      <c r="K162" s="104">
        <f t="shared" si="31"/>
        <v>0</v>
      </c>
      <c r="L162" s="104">
        <f t="shared" si="31"/>
        <v>0</v>
      </c>
      <c r="M162" s="105"/>
    </row>
    <row r="163" spans="1:13" x14ac:dyDescent="0.3">
      <c r="A163" s="84">
        <v>8334</v>
      </c>
      <c r="B163" s="84"/>
      <c r="C163" s="93" t="s">
        <v>228</v>
      </c>
      <c r="D163" s="108">
        <v>0</v>
      </c>
      <c r="E163" s="103" t="s">
        <v>61</v>
      </c>
      <c r="F163" s="104">
        <f t="shared" si="31"/>
        <v>0</v>
      </c>
      <c r="G163" s="104">
        <f t="shared" si="31"/>
        <v>0</v>
      </c>
      <c r="H163" s="104">
        <f t="shared" si="31"/>
        <v>0</v>
      </c>
      <c r="I163" s="104">
        <f t="shared" si="31"/>
        <v>0</v>
      </c>
      <c r="J163" s="104">
        <f t="shared" si="31"/>
        <v>0</v>
      </c>
      <c r="K163" s="104">
        <f t="shared" si="31"/>
        <v>0</v>
      </c>
      <c r="L163" s="104">
        <f t="shared" si="31"/>
        <v>0</v>
      </c>
      <c r="M163" s="105"/>
    </row>
    <row r="164" spans="1:13" x14ac:dyDescent="0.3">
      <c r="A164" s="84">
        <v>8338</v>
      </c>
      <c r="B164" s="84"/>
      <c r="C164" s="93" t="s">
        <v>229</v>
      </c>
      <c r="D164" s="108">
        <v>0</v>
      </c>
      <c r="E164" s="103" t="s">
        <v>61</v>
      </c>
      <c r="F164" s="104">
        <f t="shared" si="31"/>
        <v>0</v>
      </c>
      <c r="G164" s="104">
        <f t="shared" si="31"/>
        <v>0</v>
      </c>
      <c r="H164" s="104">
        <f t="shared" si="31"/>
        <v>0</v>
      </c>
      <c r="I164" s="104">
        <f t="shared" si="31"/>
        <v>0</v>
      </c>
      <c r="J164" s="104">
        <f t="shared" si="31"/>
        <v>0</v>
      </c>
      <c r="K164" s="104">
        <f t="shared" si="31"/>
        <v>0</v>
      </c>
      <c r="L164" s="104">
        <f t="shared" si="31"/>
        <v>0</v>
      </c>
      <c r="M164" s="105"/>
    </row>
    <row r="165" spans="1:13" x14ac:dyDescent="0.3">
      <c r="A165" s="84">
        <v>8340</v>
      </c>
      <c r="B165" s="84"/>
      <c r="C165" s="93" t="s">
        <v>230</v>
      </c>
      <c r="D165" s="108">
        <v>4500</v>
      </c>
      <c r="E165" s="103" t="s">
        <v>61</v>
      </c>
      <c r="F165" s="104">
        <f t="shared" si="31"/>
        <v>771.4357944059351</v>
      </c>
      <c r="G165" s="104">
        <f t="shared" si="31"/>
        <v>569.36263303508554</v>
      </c>
      <c r="H165" s="104">
        <f t="shared" si="31"/>
        <v>572.62656062795554</v>
      </c>
      <c r="I165" s="104">
        <f t="shared" si="31"/>
        <v>598.15978560868234</v>
      </c>
      <c r="J165" s="104">
        <f t="shared" si="31"/>
        <v>556.28940157990121</v>
      </c>
      <c r="K165" s="104">
        <f t="shared" si="31"/>
        <v>540.90839309969647</v>
      </c>
      <c r="L165" s="104">
        <f t="shared" si="31"/>
        <v>891.21743164274346</v>
      </c>
      <c r="M165" s="105"/>
    </row>
    <row r="166" spans="1:13" x14ac:dyDescent="0.3">
      <c r="A166" s="84">
        <v>8350</v>
      </c>
      <c r="B166" s="84"/>
      <c r="C166" s="93" t="s">
        <v>231</v>
      </c>
      <c r="D166" s="108">
        <v>0</v>
      </c>
      <c r="E166" s="103" t="s">
        <v>61</v>
      </c>
      <c r="F166" s="104">
        <f t="shared" si="31"/>
        <v>0</v>
      </c>
      <c r="G166" s="104">
        <f t="shared" si="31"/>
        <v>0</v>
      </c>
      <c r="H166" s="104">
        <f t="shared" si="31"/>
        <v>0</v>
      </c>
      <c r="I166" s="104">
        <f t="shared" si="31"/>
        <v>0</v>
      </c>
      <c r="J166" s="104">
        <f t="shared" si="31"/>
        <v>0</v>
      </c>
      <c r="K166" s="104">
        <f t="shared" si="31"/>
        <v>0</v>
      </c>
      <c r="L166" s="104">
        <f t="shared" si="31"/>
        <v>0</v>
      </c>
      <c r="M166" s="105"/>
    </row>
    <row r="167" spans="1:13" x14ac:dyDescent="0.3">
      <c r="A167" s="84">
        <v>8351</v>
      </c>
      <c r="B167" s="84"/>
      <c r="C167" s="93" t="s">
        <v>232</v>
      </c>
      <c r="D167" s="108">
        <v>0</v>
      </c>
      <c r="E167" s="103" t="s">
        <v>61</v>
      </c>
      <c r="F167" s="104">
        <f t="shared" si="31"/>
        <v>0</v>
      </c>
      <c r="G167" s="104">
        <f t="shared" si="31"/>
        <v>0</v>
      </c>
      <c r="H167" s="104">
        <f t="shared" si="31"/>
        <v>0</v>
      </c>
      <c r="I167" s="104">
        <f t="shared" si="31"/>
        <v>0</v>
      </c>
      <c r="J167" s="104">
        <f t="shared" si="31"/>
        <v>0</v>
      </c>
      <c r="K167" s="104">
        <f t="shared" si="31"/>
        <v>0</v>
      </c>
      <c r="L167" s="104">
        <f t="shared" si="31"/>
        <v>0</v>
      </c>
      <c r="M167" s="105"/>
    </row>
    <row r="168" spans="1:13" x14ac:dyDescent="0.3">
      <c r="A168" s="84">
        <v>8360</v>
      </c>
      <c r="B168" s="84"/>
      <c r="C168" s="93" t="s">
        <v>233</v>
      </c>
      <c r="D168" s="108">
        <v>36000</v>
      </c>
      <c r="E168" s="103" t="s">
        <v>61</v>
      </c>
      <c r="F168" s="104">
        <f t="shared" si="31"/>
        <v>6171.4863552474808</v>
      </c>
      <c r="G168" s="104">
        <f t="shared" si="31"/>
        <v>4554.9010642806843</v>
      </c>
      <c r="H168" s="104">
        <f t="shared" si="31"/>
        <v>4581.0124850236443</v>
      </c>
      <c r="I168" s="104">
        <f t="shared" si="31"/>
        <v>4785.2782848694587</v>
      </c>
      <c r="J168" s="104">
        <f t="shared" si="31"/>
        <v>4450.3152126392097</v>
      </c>
      <c r="K168" s="104">
        <f t="shared" si="31"/>
        <v>4327.2671447975717</v>
      </c>
      <c r="L168" s="104">
        <f t="shared" si="31"/>
        <v>7129.7394531419477</v>
      </c>
      <c r="M168" s="105"/>
    </row>
    <row r="169" spans="1:13" x14ac:dyDescent="0.3">
      <c r="A169" s="84">
        <v>8380</v>
      </c>
      <c r="B169" s="84"/>
      <c r="C169" s="93" t="s">
        <v>234</v>
      </c>
      <c r="D169" s="108">
        <v>1800</v>
      </c>
      <c r="E169" s="103" t="s">
        <v>61</v>
      </c>
      <c r="F169" s="104">
        <f t="shared" si="31"/>
        <v>308.57431776237405</v>
      </c>
      <c r="G169" s="104">
        <f t="shared" si="31"/>
        <v>227.74505321403421</v>
      </c>
      <c r="H169" s="104">
        <f t="shared" si="31"/>
        <v>229.0506242511822</v>
      </c>
      <c r="I169" s="104">
        <f t="shared" si="31"/>
        <v>239.26391424347295</v>
      </c>
      <c r="J169" s="104">
        <f t="shared" si="31"/>
        <v>222.51576063196046</v>
      </c>
      <c r="K169" s="104">
        <f t="shared" si="31"/>
        <v>216.36335723987858</v>
      </c>
      <c r="L169" s="104">
        <f t="shared" si="31"/>
        <v>356.4869726570974</v>
      </c>
      <c r="M169" s="105"/>
    </row>
    <row r="170" spans="1:13" x14ac:dyDescent="0.3">
      <c r="A170" s="84">
        <v>9000</v>
      </c>
      <c r="B170" s="84"/>
      <c r="C170" s="93" t="s">
        <v>235</v>
      </c>
      <c r="D170" s="108">
        <v>0</v>
      </c>
      <c r="E170" s="96"/>
      <c r="F170" s="97"/>
      <c r="G170" s="97"/>
      <c r="H170" s="97"/>
      <c r="I170" s="97"/>
      <c r="J170" s="97"/>
      <c r="K170" s="97"/>
      <c r="L170" s="97"/>
      <c r="M170" s="105"/>
    </row>
    <row r="171" spans="1:13" x14ac:dyDescent="0.3">
      <c r="A171" s="84">
        <v>9100</v>
      </c>
      <c r="B171" s="84"/>
      <c r="C171" s="93" t="s">
        <v>236</v>
      </c>
      <c r="D171" s="108">
        <v>0</v>
      </c>
      <c r="E171" s="96"/>
      <c r="F171" s="97"/>
      <c r="G171" s="97"/>
      <c r="H171" s="97"/>
      <c r="I171" s="97"/>
      <c r="J171" s="97"/>
      <c r="K171" s="97"/>
      <c r="L171" s="97"/>
      <c r="M171" s="105"/>
    </row>
    <row r="172" spans="1:13" x14ac:dyDescent="0.3">
      <c r="A172" s="84">
        <v>9110</v>
      </c>
      <c r="B172" s="84"/>
      <c r="C172" s="93" t="s">
        <v>237</v>
      </c>
      <c r="D172" s="108">
        <v>278000</v>
      </c>
      <c r="E172" s="96" t="s">
        <v>195</v>
      </c>
      <c r="F172" s="111">
        <v>48000</v>
      </c>
      <c r="G172" s="111">
        <v>36000</v>
      </c>
      <c r="H172" s="111">
        <v>38000</v>
      </c>
      <c r="I172" s="111">
        <v>36000</v>
      </c>
      <c r="J172" s="111">
        <v>36000</v>
      </c>
      <c r="K172" s="111">
        <v>36000</v>
      </c>
      <c r="L172" s="111">
        <v>48000</v>
      </c>
      <c r="M172" s="105"/>
    </row>
    <row r="173" spans="1:13" x14ac:dyDescent="0.3">
      <c r="A173" s="84">
        <v>9115</v>
      </c>
      <c r="B173" s="84"/>
      <c r="C173" s="93" t="s">
        <v>238</v>
      </c>
      <c r="D173" s="108">
        <v>4000</v>
      </c>
      <c r="E173" s="103" t="s">
        <v>63</v>
      </c>
      <c r="F173" s="108">
        <f>D173/7</f>
        <v>571.42857142857144</v>
      </c>
      <c r="G173" s="108">
        <f>F173</f>
        <v>571.42857142857144</v>
      </c>
      <c r="H173" s="108">
        <f t="shared" ref="H173:L173" si="32">G173</f>
        <v>571.42857142857144</v>
      </c>
      <c r="I173" s="108">
        <f t="shared" si="32"/>
        <v>571.42857142857144</v>
      </c>
      <c r="J173" s="108">
        <f t="shared" si="32"/>
        <v>571.42857142857144</v>
      </c>
      <c r="K173" s="108">
        <f t="shared" si="32"/>
        <v>571.42857142857144</v>
      </c>
      <c r="L173" s="108">
        <f t="shared" si="32"/>
        <v>571.42857142857144</v>
      </c>
      <c r="M173" s="105"/>
    </row>
    <row r="174" spans="1:13" x14ac:dyDescent="0.3">
      <c r="A174" s="84">
        <v>9116</v>
      </c>
      <c r="B174" s="84"/>
      <c r="C174" s="93" t="s">
        <v>239</v>
      </c>
      <c r="D174" s="108">
        <v>0</v>
      </c>
      <c r="E174" s="103" t="s">
        <v>195</v>
      </c>
      <c r="F174" s="108">
        <v>0</v>
      </c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>
        <v>0</v>
      </c>
      <c r="M174" s="105"/>
    </row>
    <row r="175" spans="1:13" x14ac:dyDescent="0.3">
      <c r="A175" s="84">
        <v>9120</v>
      </c>
      <c r="B175" s="84"/>
      <c r="C175" s="93" t="s">
        <v>240</v>
      </c>
      <c r="D175" s="108">
        <v>46000</v>
      </c>
      <c r="E175" s="112" t="s">
        <v>195</v>
      </c>
      <c r="F175" s="111">
        <v>3807.84</v>
      </c>
      <c r="G175" s="111">
        <v>6266.61</v>
      </c>
      <c r="H175" s="111">
        <v>7374.06</v>
      </c>
      <c r="I175" s="111">
        <v>6326.1</v>
      </c>
      <c r="J175" s="111">
        <v>7137.3</v>
      </c>
      <c r="K175" s="111">
        <v>7113.85</v>
      </c>
      <c r="L175" s="111">
        <v>8108.42</v>
      </c>
      <c r="M175" s="111"/>
    </row>
    <row r="176" spans="1:13" x14ac:dyDescent="0.3">
      <c r="A176" s="84">
        <v>9130</v>
      </c>
      <c r="B176" s="84"/>
      <c r="C176" s="93" t="s">
        <v>241</v>
      </c>
      <c r="D176" s="108">
        <v>0</v>
      </c>
      <c r="E176" s="112" t="s">
        <v>195</v>
      </c>
      <c r="F176" s="111"/>
      <c r="G176" s="111"/>
      <c r="H176" s="111"/>
      <c r="I176" s="111"/>
      <c r="J176" s="111"/>
      <c r="K176" s="111"/>
      <c r="L176" s="111"/>
      <c r="M176" s="105"/>
    </row>
    <row r="177" spans="1:13" x14ac:dyDescent="0.3">
      <c r="A177" s="84">
        <v>9131</v>
      </c>
      <c r="B177" s="84"/>
      <c r="C177" s="93" t="s">
        <v>242</v>
      </c>
      <c r="D177" s="108" t="str">
        <f>IFERROR(VLOOKUP(A177,#REF!,2,FALSE),"0")</f>
        <v>0</v>
      </c>
      <c r="E177" s="112" t="s">
        <v>195</v>
      </c>
      <c r="F177" s="113">
        <v>0</v>
      </c>
      <c r="G177" s="113">
        <v>5434.89</v>
      </c>
      <c r="H177" s="113">
        <v>0</v>
      </c>
      <c r="I177" s="113">
        <v>0</v>
      </c>
      <c r="J177" s="113">
        <v>5434.89</v>
      </c>
      <c r="K177" s="113">
        <v>4845.96</v>
      </c>
      <c r="L177" s="113">
        <v>4845.96</v>
      </c>
      <c r="M177" s="113"/>
    </row>
    <row r="178" spans="1:13" x14ac:dyDescent="0.3">
      <c r="A178" s="84">
        <v>9132</v>
      </c>
      <c r="B178" s="84"/>
      <c r="C178" s="93" t="s">
        <v>243</v>
      </c>
      <c r="D178" s="108" t="str">
        <f>IFERROR(VLOOKUP(A178,#REF!,2,FALSE),"0")</f>
        <v>0</v>
      </c>
      <c r="E178" s="112" t="s">
        <v>195</v>
      </c>
      <c r="F178" s="113">
        <v>0</v>
      </c>
      <c r="G178" s="113">
        <v>0</v>
      </c>
      <c r="H178" s="113">
        <v>0</v>
      </c>
      <c r="I178" s="113">
        <v>0</v>
      </c>
      <c r="J178" s="113">
        <v>122.37</v>
      </c>
      <c r="K178" s="113">
        <v>122.37</v>
      </c>
      <c r="L178" s="113">
        <v>388.14</v>
      </c>
      <c r="M178" s="113"/>
    </row>
    <row r="179" spans="1:13" x14ac:dyDescent="0.3">
      <c r="A179" s="84">
        <v>9133</v>
      </c>
      <c r="B179" s="84"/>
      <c r="C179" s="93" t="s">
        <v>244</v>
      </c>
      <c r="D179" s="108" t="str">
        <f>IFERROR(VLOOKUP(A179,#REF!,2,FALSE),"0")</f>
        <v>0</v>
      </c>
      <c r="E179" s="103" t="s">
        <v>195</v>
      </c>
      <c r="F179" s="113">
        <v>0</v>
      </c>
      <c r="G179" s="113">
        <v>0</v>
      </c>
      <c r="H179" s="113">
        <v>0</v>
      </c>
      <c r="I179" s="113">
        <v>464.69</v>
      </c>
      <c r="J179" s="113">
        <v>2073.81</v>
      </c>
      <c r="K179" s="113">
        <v>555</v>
      </c>
      <c r="L179" s="113">
        <v>0</v>
      </c>
      <c r="M179" s="113"/>
    </row>
    <row r="180" spans="1:13" x14ac:dyDescent="0.3">
      <c r="A180" s="84">
        <v>9136</v>
      </c>
      <c r="B180" s="84"/>
      <c r="C180" s="93" t="s">
        <v>245</v>
      </c>
      <c r="D180" s="108" t="str">
        <f>IFERROR(VLOOKUP(A180,#REF!,2,FALSE),"0")</f>
        <v>0</v>
      </c>
      <c r="E180" s="96" t="s">
        <v>195</v>
      </c>
      <c r="F180" s="113">
        <v>0</v>
      </c>
      <c r="G180" s="113">
        <v>0</v>
      </c>
      <c r="H180" s="113">
        <v>0</v>
      </c>
      <c r="I180" s="113">
        <v>2846.5</v>
      </c>
      <c r="J180" s="113">
        <v>0</v>
      </c>
      <c r="K180" s="113">
        <v>0</v>
      </c>
      <c r="L180" s="113">
        <v>0</v>
      </c>
      <c r="M180" s="113"/>
    </row>
    <row r="181" spans="1:13" x14ac:dyDescent="0.3">
      <c r="A181" s="84">
        <v>9138</v>
      </c>
      <c r="B181" s="84"/>
      <c r="C181" s="93" t="s">
        <v>246</v>
      </c>
      <c r="D181" s="108" t="str">
        <f>IFERROR(VLOOKUP(A181,#REF!,2,FALSE),"0")</f>
        <v>0</v>
      </c>
      <c r="E181" s="96" t="s">
        <v>195</v>
      </c>
      <c r="F181" s="113">
        <v>0</v>
      </c>
      <c r="G181" s="113">
        <v>80.790000000000006</v>
      </c>
      <c r="H181" s="113">
        <v>0</v>
      </c>
      <c r="I181" s="113">
        <v>0</v>
      </c>
      <c r="J181" s="113">
        <v>27.66</v>
      </c>
      <c r="K181" s="113">
        <v>0</v>
      </c>
      <c r="L181" s="113">
        <v>0</v>
      </c>
      <c r="M181" s="113"/>
    </row>
    <row r="182" spans="1:13" x14ac:dyDescent="0.3">
      <c r="A182" s="84">
        <v>9139</v>
      </c>
      <c r="B182" s="84"/>
      <c r="C182" s="93" t="s">
        <v>247</v>
      </c>
      <c r="D182" s="108" t="str">
        <f>IFERROR(VLOOKUP(A182,#REF!,2,FALSE),"0")</f>
        <v>0</v>
      </c>
      <c r="E182" s="103" t="s">
        <v>63</v>
      </c>
      <c r="F182" s="113">
        <f>D182/7</f>
        <v>0</v>
      </c>
      <c r="G182" s="113">
        <f>F182</f>
        <v>0</v>
      </c>
      <c r="H182" s="113">
        <f t="shared" ref="H182:L182" si="33">G182</f>
        <v>0</v>
      </c>
      <c r="I182" s="113">
        <f t="shared" si="33"/>
        <v>0</v>
      </c>
      <c r="J182" s="113">
        <f t="shared" si="33"/>
        <v>0</v>
      </c>
      <c r="K182" s="113">
        <f t="shared" si="33"/>
        <v>0</v>
      </c>
      <c r="L182" s="113">
        <f t="shared" si="33"/>
        <v>0</v>
      </c>
      <c r="M182" s="105"/>
    </row>
    <row r="183" spans="1:13" x14ac:dyDescent="0.3">
      <c r="A183" s="84">
        <v>9140</v>
      </c>
      <c r="B183" s="84"/>
      <c r="C183" s="93" t="s">
        <v>248</v>
      </c>
      <c r="D183" s="108" t="str">
        <f>IFERROR(VLOOKUP(A183,#REF!,2,FALSE),"0")</f>
        <v>0</v>
      </c>
      <c r="E183" s="96" t="s">
        <v>195</v>
      </c>
      <c r="F183" s="111"/>
      <c r="G183" s="111"/>
      <c r="H183" s="111"/>
      <c r="I183" s="111"/>
      <c r="J183" s="111"/>
      <c r="K183" s="111"/>
      <c r="L183" s="111"/>
      <c r="M183" s="105"/>
    </row>
    <row r="184" spans="1:13" x14ac:dyDescent="0.3">
      <c r="A184" s="84">
        <v>9152</v>
      </c>
      <c r="B184" s="84"/>
      <c r="C184" s="93" t="s">
        <v>249</v>
      </c>
      <c r="D184" s="108" t="str">
        <f>IFERROR(VLOOKUP(A184,#REF!,2,FALSE),"0")</f>
        <v>0</v>
      </c>
      <c r="E184" s="96" t="s">
        <v>195</v>
      </c>
      <c r="F184" s="111"/>
      <c r="G184" s="111"/>
      <c r="H184" s="111"/>
      <c r="I184" s="111"/>
      <c r="J184" s="111"/>
      <c r="K184" s="111"/>
      <c r="L184" s="111"/>
      <c r="M184" s="105"/>
    </row>
    <row r="185" spans="1:13" x14ac:dyDescent="0.3">
      <c r="A185" s="84">
        <v>9160</v>
      </c>
      <c r="B185" s="84"/>
      <c r="C185" s="93" t="s">
        <v>250</v>
      </c>
      <c r="D185" s="108">
        <v>450000</v>
      </c>
      <c r="E185" s="96" t="s">
        <v>195</v>
      </c>
      <c r="F185" s="111">
        <v>74150.48</v>
      </c>
      <c r="G185" s="111">
        <v>48416.72</v>
      </c>
      <c r="H185" s="111">
        <v>56393.120000000003</v>
      </c>
      <c r="I185" s="111">
        <v>46694.26</v>
      </c>
      <c r="J185" s="111">
        <v>57298.22</v>
      </c>
      <c r="K185" s="111">
        <v>56991.76</v>
      </c>
      <c r="L185" s="111">
        <v>113891.26</v>
      </c>
      <c r="M185" s="111"/>
    </row>
    <row r="186" spans="1:13" x14ac:dyDescent="0.3">
      <c r="A186" s="84">
        <v>9161</v>
      </c>
      <c r="B186" s="84"/>
      <c r="C186" s="93" t="s">
        <v>251</v>
      </c>
      <c r="D186" s="108" t="str">
        <f>IFERROR(VLOOKUP(A186,#REF!,2,FALSE),"0")</f>
        <v>0</v>
      </c>
      <c r="E186" s="96" t="s">
        <v>195</v>
      </c>
      <c r="F186" s="113"/>
      <c r="G186" s="113"/>
      <c r="H186" s="113"/>
      <c r="I186" s="113"/>
      <c r="J186" s="113"/>
      <c r="K186" s="113"/>
      <c r="L186" s="113"/>
      <c r="M186" s="105"/>
    </row>
    <row r="187" spans="1:13" x14ac:dyDescent="0.3">
      <c r="A187" s="84">
        <v>9170</v>
      </c>
      <c r="B187" s="84"/>
      <c r="C187" s="93" t="s">
        <v>252</v>
      </c>
      <c r="D187" s="108" t="str">
        <f>IFERROR(VLOOKUP(A187,#REF!,2,FALSE),"0")</f>
        <v>0</v>
      </c>
      <c r="E187" s="96" t="s">
        <v>195</v>
      </c>
      <c r="F187" s="113">
        <v>0</v>
      </c>
      <c r="G187" s="113">
        <v>297.10000000000002</v>
      </c>
      <c r="H187" s="113">
        <v>0</v>
      </c>
      <c r="I187" s="113">
        <v>0</v>
      </c>
      <c r="J187" s="113">
        <v>0</v>
      </c>
      <c r="K187" s="113">
        <v>0</v>
      </c>
      <c r="L187" s="113">
        <v>0</v>
      </c>
      <c r="M187" s="113"/>
    </row>
    <row r="188" spans="1:13" x14ac:dyDescent="0.3">
      <c r="A188" s="84">
        <v>9180</v>
      </c>
      <c r="B188" s="84"/>
      <c r="C188" s="93" t="s">
        <v>253</v>
      </c>
      <c r="D188" s="108" t="str">
        <f>IFERROR(VLOOKUP(A188,#REF!,2,FALSE),"0")</f>
        <v>0</v>
      </c>
      <c r="E188" s="96" t="s">
        <v>195</v>
      </c>
      <c r="F188" s="113">
        <v>0</v>
      </c>
      <c r="G188" s="113">
        <v>2298</v>
      </c>
      <c r="H188" s="113">
        <v>860</v>
      </c>
      <c r="I188" s="113">
        <v>860</v>
      </c>
      <c r="J188" s="113">
        <v>0</v>
      </c>
      <c r="K188" s="113">
        <v>0</v>
      </c>
      <c r="L188" s="113">
        <v>0</v>
      </c>
      <c r="M188" s="113"/>
    </row>
    <row r="189" spans="1:13" x14ac:dyDescent="0.3">
      <c r="A189" s="84"/>
      <c r="B189" s="84"/>
      <c r="C189" s="93" t="s">
        <v>254</v>
      </c>
      <c r="D189" s="108" t="str">
        <f>IFERROR(VLOOKUP(A189,#REF!,2,FALSE),"0")</f>
        <v>0</v>
      </c>
      <c r="E189" s="96" t="s">
        <v>63</v>
      </c>
      <c r="F189" s="113">
        <f>D189/7</f>
        <v>0</v>
      </c>
      <c r="G189" s="113">
        <f>F189</f>
        <v>0</v>
      </c>
      <c r="H189" s="113">
        <f t="shared" ref="H189:L189" si="34">G189</f>
        <v>0</v>
      </c>
      <c r="I189" s="113">
        <f t="shared" si="34"/>
        <v>0</v>
      </c>
      <c r="J189" s="113">
        <f t="shared" si="34"/>
        <v>0</v>
      </c>
      <c r="K189" s="113">
        <f t="shared" si="34"/>
        <v>0</v>
      </c>
      <c r="L189" s="113">
        <f t="shared" si="34"/>
        <v>0</v>
      </c>
      <c r="M189" s="105"/>
    </row>
    <row r="190" spans="1:13" x14ac:dyDescent="0.3">
      <c r="A190" s="84">
        <v>9999</v>
      </c>
      <c r="C190" s="93" t="s">
        <v>255</v>
      </c>
      <c r="D190" s="108">
        <v>700</v>
      </c>
      <c r="E190" s="103" t="s">
        <v>61</v>
      </c>
      <c r="F190" s="104">
        <f t="shared" ref="F190:L190" si="35">$D190*F$3</f>
        <v>120.00112357425658</v>
      </c>
      <c r="G190" s="104">
        <f t="shared" si="35"/>
        <v>88.567520694346641</v>
      </c>
      <c r="H190" s="104">
        <f t="shared" si="35"/>
        <v>89.07524276434863</v>
      </c>
      <c r="I190" s="104">
        <f t="shared" si="35"/>
        <v>93.047077761350593</v>
      </c>
      <c r="J190" s="104">
        <f t="shared" si="35"/>
        <v>86.533906912429075</v>
      </c>
      <c r="K190" s="104">
        <f t="shared" si="35"/>
        <v>84.14130559328612</v>
      </c>
      <c r="L190" s="104">
        <f t="shared" si="35"/>
        <v>138.63382269998232</v>
      </c>
      <c r="M190" s="105"/>
    </row>
    <row r="191" spans="1:13" x14ac:dyDescent="0.3">
      <c r="A191" s="84"/>
      <c r="C191" s="93" t="s">
        <v>256</v>
      </c>
      <c r="D191" s="108">
        <v>3500</v>
      </c>
      <c r="E191" s="103" t="s">
        <v>63</v>
      </c>
      <c r="F191" s="104">
        <f>D191/7</f>
        <v>500</v>
      </c>
      <c r="G191" s="104">
        <f t="shared" ref="G191:L191" si="36">F191</f>
        <v>500</v>
      </c>
      <c r="H191" s="104">
        <f t="shared" si="36"/>
        <v>500</v>
      </c>
      <c r="I191" s="104">
        <f t="shared" si="36"/>
        <v>500</v>
      </c>
      <c r="J191" s="104">
        <f t="shared" si="36"/>
        <v>500</v>
      </c>
      <c r="K191" s="104">
        <f t="shared" si="36"/>
        <v>500</v>
      </c>
      <c r="L191" s="104">
        <f t="shared" si="36"/>
        <v>500</v>
      </c>
      <c r="M191" s="105"/>
    </row>
    <row r="192" spans="1:13" x14ac:dyDescent="0.3">
      <c r="B192" s="114" t="s">
        <v>257</v>
      </c>
      <c r="C192" s="93" t="s">
        <v>258</v>
      </c>
      <c r="D192" s="115">
        <f>SUM(D33:D191)</f>
        <v>3410185</v>
      </c>
      <c r="E192" s="103" t="s">
        <v>259</v>
      </c>
      <c r="F192" s="116">
        <f t="shared" ref="F192:L192" si="37">SUM(F33:F191)</f>
        <v>559190.48615453579</v>
      </c>
      <c r="G192" s="116">
        <f t="shared" si="37"/>
        <v>441363.01625141408</v>
      </c>
      <c r="H192" s="116">
        <f t="shared" si="37"/>
        <v>453401.63648588897</v>
      </c>
      <c r="I192" s="116">
        <f t="shared" si="37"/>
        <v>461018.01334112004</v>
      </c>
      <c r="J192" s="116">
        <f t="shared" si="37"/>
        <v>458426.96799506061</v>
      </c>
      <c r="K192" s="116">
        <f t="shared" si="37"/>
        <v>437366.27945806901</v>
      </c>
      <c r="L192" s="116">
        <f t="shared" si="37"/>
        <v>634946.73031391168</v>
      </c>
      <c r="M192" s="105"/>
    </row>
    <row r="193" spans="1:14" x14ac:dyDescent="0.3">
      <c r="B193" s="114" t="s">
        <v>260</v>
      </c>
      <c r="C193" s="93" t="s">
        <v>261</v>
      </c>
      <c r="D193" s="110"/>
      <c r="E193" s="117"/>
      <c r="F193" s="110">
        <f t="shared" ref="F193:L193" si="38">F185*-1</f>
        <v>-74150.48</v>
      </c>
      <c r="G193" s="110">
        <f t="shared" si="38"/>
        <v>-48416.72</v>
      </c>
      <c r="H193" s="110">
        <f t="shared" si="38"/>
        <v>-56393.120000000003</v>
      </c>
      <c r="I193" s="110">
        <f t="shared" si="38"/>
        <v>-46694.26</v>
      </c>
      <c r="J193" s="110">
        <f t="shared" si="38"/>
        <v>-57298.22</v>
      </c>
      <c r="K193" s="110">
        <f t="shared" si="38"/>
        <v>-56991.76</v>
      </c>
      <c r="L193" s="110">
        <f t="shared" si="38"/>
        <v>-113891.26</v>
      </c>
      <c r="M193" s="105"/>
    </row>
    <row r="194" spans="1:14" x14ac:dyDescent="0.3">
      <c r="B194" s="114"/>
      <c r="C194" s="93" t="s">
        <v>262</v>
      </c>
      <c r="D194" s="104">
        <v>22000</v>
      </c>
      <c r="E194" s="103" t="s">
        <v>59</v>
      </c>
      <c r="F194" s="104">
        <f t="shared" ref="F194:L194" si="39">$D$194*F2</f>
        <v>3930.3306041268943</v>
      </c>
      <c r="G194" s="104">
        <f t="shared" si="39"/>
        <v>2629.6653422314589</v>
      </c>
      <c r="H194" s="104">
        <f t="shared" si="39"/>
        <v>2907.2570821671143</v>
      </c>
      <c r="I194" s="104">
        <f t="shared" si="39"/>
        <v>3284.6058412845387</v>
      </c>
      <c r="J194" s="104">
        <f t="shared" si="39"/>
        <v>3064.2811482727275</v>
      </c>
      <c r="K194" s="104">
        <f t="shared" si="39"/>
        <v>2520.1621729991102</v>
      </c>
      <c r="L194" s="104">
        <f t="shared" si="39"/>
        <v>3663.6978089181534</v>
      </c>
      <c r="M194" s="105"/>
    </row>
    <row r="195" spans="1:14" s="121" customFormat="1" x14ac:dyDescent="0.3">
      <c r="A195" s="83"/>
      <c r="B195" s="114" t="s">
        <v>263</v>
      </c>
      <c r="C195" s="118" t="s">
        <v>264</v>
      </c>
      <c r="D195" s="119">
        <f>SUM(F195:L195)</f>
        <v>584422.68999999959</v>
      </c>
      <c r="E195" s="120" t="s">
        <v>265</v>
      </c>
      <c r="F195" s="119">
        <f>F30-F192-F193+F194</f>
        <v>109419.15230337367</v>
      </c>
      <c r="G195" s="119">
        <f t="shared" ref="G195:L195" si="40">G30-G192-G193+G194</f>
        <v>67978.491576693923</v>
      </c>
      <c r="H195" s="119">
        <f t="shared" si="40"/>
        <v>75076.881292138278</v>
      </c>
      <c r="I195" s="119">
        <f t="shared" si="40"/>
        <v>82108.97349528117</v>
      </c>
      <c r="J195" s="119">
        <f t="shared" si="40"/>
        <v>69360.828921817665</v>
      </c>
      <c r="K195" s="119">
        <f t="shared" si="40"/>
        <v>64331.372874331995</v>
      </c>
      <c r="L195" s="119">
        <f t="shared" si="40"/>
        <v>116146.98953636287</v>
      </c>
      <c r="M195" s="105"/>
      <c r="N195" s="83"/>
    </row>
    <row r="196" spans="1:14" s="121" customFormat="1" x14ac:dyDescent="0.3">
      <c r="A196" s="83"/>
      <c r="B196" s="114"/>
      <c r="C196" s="93" t="s">
        <v>34</v>
      </c>
      <c r="D196" s="122"/>
      <c r="E196" s="103"/>
      <c r="F196" s="123"/>
      <c r="G196" s="123"/>
      <c r="H196" s="123"/>
      <c r="I196" s="123"/>
      <c r="J196" s="123"/>
      <c r="K196" s="123"/>
      <c r="L196" s="123"/>
      <c r="M196" s="105"/>
      <c r="N196" s="83"/>
    </row>
    <row r="197" spans="1:14" s="121" customFormat="1" x14ac:dyDescent="0.3">
      <c r="A197" s="83"/>
      <c r="B197" s="114" t="s">
        <v>266</v>
      </c>
      <c r="C197" s="93" t="s">
        <v>267</v>
      </c>
      <c r="D197" s="122">
        <f>D195*-0.03</f>
        <v>-17532.680699999986</v>
      </c>
      <c r="E197" s="103" t="s">
        <v>268</v>
      </c>
      <c r="F197" s="123">
        <f t="shared" ref="F197:L197" si="41">F195*-0.03</f>
        <v>-3282.5745691012103</v>
      </c>
      <c r="G197" s="123">
        <f t="shared" si="41"/>
        <v>-2039.3547473008175</v>
      </c>
      <c r="H197" s="123">
        <f t="shared" si="41"/>
        <v>-2252.3064387641484</v>
      </c>
      <c r="I197" s="123">
        <f t="shared" si="41"/>
        <v>-2463.2692048584349</v>
      </c>
      <c r="J197" s="123">
        <f t="shared" si="41"/>
        <v>-2080.82486765453</v>
      </c>
      <c r="K197" s="123">
        <f t="shared" si="41"/>
        <v>-1929.9411862299598</v>
      </c>
      <c r="L197" s="123">
        <f t="shared" si="41"/>
        <v>-3484.4096860908862</v>
      </c>
      <c r="M197" s="105"/>
      <c r="N197" s="83"/>
    </row>
    <row r="198" spans="1:14" s="121" customFormat="1" x14ac:dyDescent="0.3">
      <c r="A198" s="83"/>
      <c r="B198" s="114" t="s">
        <v>269</v>
      </c>
      <c r="C198" s="93" t="s">
        <v>270</v>
      </c>
      <c r="D198" s="122">
        <f>D195*-0.03</f>
        <v>-17532.680699999986</v>
      </c>
      <c r="E198" s="103" t="s">
        <v>268</v>
      </c>
      <c r="F198" s="123">
        <f t="shared" ref="F198:L198" si="42">F195*-0.03</f>
        <v>-3282.5745691012103</v>
      </c>
      <c r="G198" s="123">
        <f t="shared" si="42"/>
        <v>-2039.3547473008175</v>
      </c>
      <c r="H198" s="123">
        <f t="shared" si="42"/>
        <v>-2252.3064387641484</v>
      </c>
      <c r="I198" s="123">
        <f t="shared" si="42"/>
        <v>-2463.2692048584349</v>
      </c>
      <c r="J198" s="123">
        <f t="shared" si="42"/>
        <v>-2080.82486765453</v>
      </c>
      <c r="K198" s="123">
        <f t="shared" si="42"/>
        <v>-1929.9411862299598</v>
      </c>
      <c r="L198" s="123">
        <f t="shared" si="42"/>
        <v>-3484.4096860908862</v>
      </c>
      <c r="M198" s="105"/>
      <c r="N198" s="83"/>
    </row>
    <row r="199" spans="1:14" x14ac:dyDescent="0.3">
      <c r="B199" s="124" t="s">
        <v>9</v>
      </c>
      <c r="C199" s="125" t="s">
        <v>271</v>
      </c>
      <c r="D199" s="126">
        <f>SUM(D195:D198)</f>
        <v>549357.32859999954</v>
      </c>
      <c r="E199" s="127" t="s">
        <v>272</v>
      </c>
      <c r="F199" s="126">
        <f t="shared" ref="F199:L199" si="43">SUM(F195:F198)</f>
        <v>102854.00316517125</v>
      </c>
      <c r="G199" s="126">
        <f t="shared" si="43"/>
        <v>63899.782082092286</v>
      </c>
      <c r="H199" s="126">
        <f t="shared" si="43"/>
        <v>70572.268414609978</v>
      </c>
      <c r="I199" s="126">
        <f t="shared" si="43"/>
        <v>77182.435085564313</v>
      </c>
      <c r="J199" s="126">
        <f t="shared" si="43"/>
        <v>65199.179186508598</v>
      </c>
      <c r="K199" s="126">
        <f t="shared" si="43"/>
        <v>60471.490501872075</v>
      </c>
      <c r="L199" s="126">
        <f t="shared" si="43"/>
        <v>109178.17016418109</v>
      </c>
      <c r="M199" s="105"/>
      <c r="N199" s="128"/>
    </row>
    <row r="200" spans="1:14" hidden="1" x14ac:dyDescent="0.3">
      <c r="B200" s="114"/>
      <c r="C200" s="84" t="s">
        <v>273</v>
      </c>
      <c r="D200" s="129">
        <f>SUM(F200:L200)</f>
        <v>1</v>
      </c>
      <c r="E200" s="130"/>
      <c r="F200" s="129">
        <f>F4</f>
        <v>0.125</v>
      </c>
      <c r="G200" s="129">
        <f t="shared" ref="G200:L200" si="44">G4</f>
        <v>0.15</v>
      </c>
      <c r="H200" s="129">
        <f t="shared" si="44"/>
        <v>0.15</v>
      </c>
      <c r="I200" s="129">
        <f t="shared" si="44"/>
        <v>0.12</v>
      </c>
      <c r="J200" s="129">
        <f t="shared" si="44"/>
        <v>0.125</v>
      </c>
      <c r="K200" s="129">
        <f t="shared" si="44"/>
        <v>0.15</v>
      </c>
      <c r="L200" s="129">
        <f t="shared" si="44"/>
        <v>0.18</v>
      </c>
    </row>
    <row r="201" spans="1:14" x14ac:dyDescent="0.3">
      <c r="B201" s="114" t="s">
        <v>10</v>
      </c>
      <c r="C201" s="131" t="s">
        <v>274</v>
      </c>
      <c r="D201" s="132">
        <f>K199/K200</f>
        <v>403143.2700124805</v>
      </c>
      <c r="E201" s="133" t="s">
        <v>63</v>
      </c>
      <c r="F201" s="134">
        <f>D201*F200</f>
        <v>50392.908751560062</v>
      </c>
      <c r="G201" s="134">
        <f>G200*D201</f>
        <v>60471.490501872075</v>
      </c>
      <c r="H201" s="134">
        <f>H200*D201</f>
        <v>60471.490501872075</v>
      </c>
      <c r="I201" s="134">
        <f>I200*D201</f>
        <v>48377.192401497661</v>
      </c>
      <c r="J201" s="134">
        <f>J200*D201</f>
        <v>50392.908751560062</v>
      </c>
      <c r="K201" s="134">
        <f>K200*D201</f>
        <v>60471.490501872075</v>
      </c>
      <c r="L201" s="134">
        <f>L200*D201</f>
        <v>72565.788602246481</v>
      </c>
    </row>
    <row r="202" spans="1:14" x14ac:dyDescent="0.3">
      <c r="C202" s="135" t="s">
        <v>275</v>
      </c>
      <c r="D202" s="136">
        <f>SUM(F202:L202)</f>
        <v>146214.0585875191</v>
      </c>
      <c r="E202" s="137" t="s">
        <v>276</v>
      </c>
      <c r="F202" s="138">
        <f t="shared" ref="F202:L202" si="45">F199-F201</f>
        <v>52461.094413611187</v>
      </c>
      <c r="G202" s="138">
        <f t="shared" si="45"/>
        <v>3428.2915802202115</v>
      </c>
      <c r="H202" s="138">
        <f t="shared" si="45"/>
        <v>10100.777912737904</v>
      </c>
      <c r="I202" s="138">
        <f t="shared" si="45"/>
        <v>28805.242684066652</v>
      </c>
      <c r="J202" s="138">
        <f t="shared" si="45"/>
        <v>14806.270434948536</v>
      </c>
      <c r="K202" s="138">
        <f t="shared" si="45"/>
        <v>0</v>
      </c>
      <c r="L202" s="138">
        <f t="shared" si="45"/>
        <v>36612.381561934613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Split</vt:lpstr>
      <vt:lpstr>Expanded</vt:lpstr>
      <vt:lpstr>Allocated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2024-06-08T04:28:23Z</dcterms:created>
  <dcterms:modified xsi:type="dcterms:W3CDTF">2024-10-23T22:23:48Z</dcterms:modified>
</cp:coreProperties>
</file>